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9E88ED6-3913-4CD8-9759-0606D3766C6C}" xr6:coauthVersionLast="38" xr6:coauthVersionMax="47" xr10:uidLastSave="{00000000-0000-0000-0000-000000000000}"/>
  <bookViews>
    <workbookView xWindow="0" yWindow="0" windowWidth="20490" windowHeight="7575" tabRatio="879" xr2:uid="{A896B834-DAF7-41D1-8E21-54059DB8A30D}"/>
  </bookViews>
  <sheets>
    <sheet name="SUM" sheetId="12" r:id="rId1"/>
    <sheet name="หมวดงานเตรียมการ" sheetId="24" r:id="rId2"/>
    <sheet name="หมวดงานโครงสร้าง " sheetId="25" r:id="rId3"/>
    <sheet name="งานสถาปัตยกรรม" sheetId="46" r:id="rId4"/>
    <sheet name="งานภายนอก" sheetId="61" r:id="rId5"/>
  </sheets>
  <externalReferences>
    <externalReference r:id="rId6"/>
    <externalReference r:id="rId7"/>
    <externalReference r:id="rId8"/>
  </externalReferences>
  <definedNames>
    <definedName name="_1Excel_BuiltIn_Print_Area_2">#REF!</definedName>
    <definedName name="_FAC1">[1]สรุป!$C$307</definedName>
    <definedName name="CCTV_10">[2]boq!#REF!</definedName>
    <definedName name="CCTV_3">[2]boq!#REF!</definedName>
    <definedName name="Excel_BuiltIn_Print_Area">#REF!</definedName>
    <definedName name="Excel_BuiltIn_Print_Area_10">#REF!</definedName>
    <definedName name="Excel_BuiltIn_Print_Titles_10">#REF!</definedName>
    <definedName name="MATV_1">[2]boq!#REF!</definedName>
    <definedName name="MATV_10">[2]boq!#REF!</definedName>
    <definedName name="MATV_2">[2]boq!#REF!</definedName>
    <definedName name="MATV_3">[2]boq!#REF!</definedName>
    <definedName name="MATV_6">[2]boq!#REF!</definedName>
    <definedName name="MATV_7">[2]boq!#REF!</definedName>
    <definedName name="MATV_8">[2]boq!#REF!</definedName>
    <definedName name="MATV_9">[2]boq!#REF!</definedName>
    <definedName name="MATV1_10">[2]boq!#REF!</definedName>
    <definedName name="MATV1_3">[2]boq!#REF!</definedName>
    <definedName name="_xlnm.Print_Area" localSheetId="0">SUM!$A$1:$J$40</definedName>
    <definedName name="_xlnm.Print_Area" localSheetId="4">งานภายนอก!$A$1:$I$29</definedName>
    <definedName name="_xlnm.Print_Area" localSheetId="3">งานสถาปัตยกรรม!$A$1:$K$242</definedName>
    <definedName name="_xlnm.Print_Area" localSheetId="2">'หมวดงานโครงสร้าง '!$A$1:$J$317</definedName>
    <definedName name="_xlnm.Print_Area" localSheetId="1">หมวดงานเตรียมการ!$A$1:$L$54</definedName>
    <definedName name="_xlnm.Print_Titles" localSheetId="0">SUM!$1:$8</definedName>
    <definedName name="_xlnm.Print_Titles" localSheetId="3">งานสถาปัตยกรรม!$1:$8</definedName>
    <definedName name="_xlnm.Print_Titles" localSheetId="2">'หมวดงานโครงสร้าง '!$1:$9</definedName>
    <definedName name="_xlnm.Print_Titles" localSheetId="1">หมวดงานเตรียมการ!$1:$8</definedName>
    <definedName name="กราวน__1">[2]boq!#REF!</definedName>
    <definedName name="กราวน__10">[2]boq!#REF!</definedName>
    <definedName name="กราวน__2">[2]boq!#REF!</definedName>
    <definedName name="กราวน__3">[2]boq!#REF!</definedName>
    <definedName name="กราวน__6">[2]boq!#REF!</definedName>
    <definedName name="กราวน__7">[2]boq!#REF!</definedName>
    <definedName name="กราวน__8">[2]boq!#REF!</definedName>
    <definedName name="กราวน__9">[2]boq!#REF!</definedName>
    <definedName name="ภาพและเส_ยง_10">[2]boq!#REF!</definedName>
    <definedName name="ภาพและเส_ยง_3">[2]boq!#REF!</definedName>
    <definedName name="รวมท_กงาน_10">[2]boq!#REF!</definedName>
    <definedName name="รวมท_กงาน_3">[2]boq!#REF!</definedName>
    <definedName name="แสง_1">[2]boq!#REF!</definedName>
    <definedName name="แสง_10">[2]boq!#REF!</definedName>
    <definedName name="แสง_2">[2]boq!#REF!</definedName>
    <definedName name="แสง_3">[2]boq!#REF!</definedName>
    <definedName name="แสง_9">[2]boq!#REF!</definedName>
    <definedName name="แสงสว_างห_องประช_ม_10">[2]boq!#REF!</definedName>
    <definedName name="แสงสว_างห_องประช_ม_3">[2]boq!#REF!</definedName>
  </definedNames>
  <calcPr calcId="179021"/>
</workbook>
</file>

<file path=xl/calcChain.xml><?xml version="1.0" encoding="utf-8"?>
<calcChain xmlns="http://schemas.openxmlformats.org/spreadsheetml/2006/main">
  <c r="J19" i="46" l="1"/>
  <c r="I242" i="46"/>
  <c r="K318" i="25"/>
  <c r="H19" i="24"/>
  <c r="J17" i="24"/>
  <c r="F55" i="25"/>
  <c r="F73" i="46" l="1"/>
  <c r="D29" i="46"/>
  <c r="G29" i="46" s="1"/>
  <c r="I47" i="46"/>
  <c r="I52" i="46"/>
  <c r="F64" i="46"/>
  <c r="F65" i="46"/>
  <c r="G65" i="46"/>
  <c r="G37" i="25"/>
  <c r="F89" i="46"/>
  <c r="G89" i="46"/>
  <c r="J89" i="46" s="1"/>
  <c r="I133" i="46"/>
  <c r="G133" i="46"/>
  <c r="J133" i="46"/>
  <c r="F134" i="46"/>
  <c r="H131" i="46"/>
  <c r="H132" i="46"/>
  <c r="I132" i="46" s="1"/>
  <c r="J132" i="46" s="1"/>
  <c r="H134" i="46"/>
  <c r="H154" i="46" s="1"/>
  <c r="I154" i="46" s="1"/>
  <c r="F132" i="46"/>
  <c r="G132" i="46"/>
  <c r="H130" i="46"/>
  <c r="I130" i="46"/>
  <c r="F130" i="46"/>
  <c r="G130" i="46"/>
  <c r="J130" i="46" s="1"/>
  <c r="G95" i="46"/>
  <c r="J95" i="46" s="1"/>
  <c r="I95" i="46"/>
  <c r="I93" i="46"/>
  <c r="I94" i="46"/>
  <c r="G93" i="46"/>
  <c r="J93" i="46" s="1"/>
  <c r="I91" i="46"/>
  <c r="G91" i="46"/>
  <c r="G197" i="46"/>
  <c r="I165" i="46"/>
  <c r="I223" i="46"/>
  <c r="I216" i="46"/>
  <c r="G74" i="46"/>
  <c r="I72" i="46"/>
  <c r="G72" i="46"/>
  <c r="J72" i="46"/>
  <c r="I70" i="46"/>
  <c r="G69" i="46"/>
  <c r="H315" i="25"/>
  <c r="G314" i="25"/>
  <c r="H314" i="25"/>
  <c r="F314" i="25"/>
  <c r="I314" i="25"/>
  <c r="F290" i="25"/>
  <c r="F289" i="25"/>
  <c r="F272" i="25"/>
  <c r="F271" i="25"/>
  <c r="F253" i="25"/>
  <c r="H236" i="25"/>
  <c r="F236" i="25"/>
  <c r="I236" i="25"/>
  <c r="F235" i="25"/>
  <c r="C218" i="25"/>
  <c r="H218" i="25"/>
  <c r="F217" i="25"/>
  <c r="H200" i="25"/>
  <c r="I200" i="25"/>
  <c r="F199" i="25"/>
  <c r="F201" i="25"/>
  <c r="H201" i="25"/>
  <c r="F182" i="25"/>
  <c r="F181" i="25"/>
  <c r="G181" i="25"/>
  <c r="H181" i="25"/>
  <c r="C187" i="25"/>
  <c r="C205" i="25" s="1"/>
  <c r="C188" i="25"/>
  <c r="C191" i="25"/>
  <c r="F191" i="25"/>
  <c r="C209" i="25"/>
  <c r="G209" i="25"/>
  <c r="H209" i="25"/>
  <c r="C192" i="25"/>
  <c r="C210" i="25"/>
  <c r="H210" i="25" s="1"/>
  <c r="C193" i="25"/>
  <c r="C211" i="25"/>
  <c r="C229" i="25" s="1"/>
  <c r="C194" i="25"/>
  <c r="C212" i="25"/>
  <c r="C230" i="25" s="1"/>
  <c r="C248" i="25" s="1"/>
  <c r="C266" i="25" s="1"/>
  <c r="C284" i="25" s="1"/>
  <c r="C302" i="25" s="1"/>
  <c r="C195" i="25"/>
  <c r="C213" i="25"/>
  <c r="C231" i="25" s="1"/>
  <c r="C249" i="25" s="1"/>
  <c r="C267" i="25" s="1"/>
  <c r="C285" i="25" s="1"/>
  <c r="C303" i="25" s="1"/>
  <c r="C196" i="25"/>
  <c r="C214" i="25" s="1"/>
  <c r="C232" i="25" s="1"/>
  <c r="C250" i="25" s="1"/>
  <c r="C268" i="25" s="1"/>
  <c r="C286" i="25" s="1"/>
  <c r="C304" i="25" s="1"/>
  <c r="C197" i="25"/>
  <c r="C215" i="25"/>
  <c r="C233" i="25" s="1"/>
  <c r="C251" i="25" s="1"/>
  <c r="C269" i="25" s="1"/>
  <c r="C287" i="25" s="1"/>
  <c r="C305" i="25" s="1"/>
  <c r="C198" i="25"/>
  <c r="C186" i="25"/>
  <c r="M18" i="25"/>
  <c r="C204" i="25"/>
  <c r="M19" i="25"/>
  <c r="C222" i="25"/>
  <c r="C189" i="25"/>
  <c r="F189" i="25" s="1"/>
  <c r="F315" i="25"/>
  <c r="H182" i="25"/>
  <c r="M16" i="25"/>
  <c r="L13" i="25"/>
  <c r="F101" i="25"/>
  <c r="F47" i="25"/>
  <c r="I47" i="25" s="1"/>
  <c r="H46" i="25"/>
  <c r="H40" i="25"/>
  <c r="F40" i="25"/>
  <c r="I40" i="25"/>
  <c r="F44" i="25"/>
  <c r="H44" i="25"/>
  <c r="I44" i="25" s="1"/>
  <c r="F43" i="25"/>
  <c r="H41" i="25"/>
  <c r="E130" i="25"/>
  <c r="C58" i="25"/>
  <c r="F218" i="46"/>
  <c r="G218" i="46"/>
  <c r="I218" i="46"/>
  <c r="J218" i="46" s="1"/>
  <c r="F219" i="46"/>
  <c r="G219" i="46" s="1"/>
  <c r="I219" i="46"/>
  <c r="G220" i="46"/>
  <c r="F216" i="46"/>
  <c r="G216" i="46"/>
  <c r="J216" i="46" s="1"/>
  <c r="F217" i="46"/>
  <c r="G217" i="46"/>
  <c r="I217" i="46"/>
  <c r="J217" i="46" s="1"/>
  <c r="I215" i="46"/>
  <c r="F215" i="46"/>
  <c r="G215" i="46" s="1"/>
  <c r="H68" i="46"/>
  <c r="I68" i="46" s="1"/>
  <c r="I49" i="46"/>
  <c r="H39" i="46"/>
  <c r="G38" i="46"/>
  <c r="J38" i="46" s="1"/>
  <c r="D30" i="46"/>
  <c r="I24" i="46"/>
  <c r="G24" i="46"/>
  <c r="J24" i="46" s="1"/>
  <c r="G311" i="25"/>
  <c r="H311" i="25" s="1"/>
  <c r="E311" i="25"/>
  <c r="F312" i="25"/>
  <c r="E209" i="25"/>
  <c r="E227" i="25"/>
  <c r="E245" i="25"/>
  <c r="E263" i="25"/>
  <c r="E281" i="25"/>
  <c r="E300" i="25"/>
  <c r="G227" i="25"/>
  <c r="G245" i="25"/>
  <c r="G263" i="25"/>
  <c r="G281" i="25"/>
  <c r="G300" i="25"/>
  <c r="G187" i="25"/>
  <c r="G205" i="25"/>
  <c r="G223" i="25"/>
  <c r="G241" i="25"/>
  <c r="G259" i="25"/>
  <c r="G277" i="25"/>
  <c r="G296" i="25"/>
  <c r="E187" i="25"/>
  <c r="E205" i="25" s="1"/>
  <c r="E223" i="25" s="1"/>
  <c r="E241" i="25" s="1"/>
  <c r="E259" i="25" s="1"/>
  <c r="E277" i="25" s="1"/>
  <c r="E296" i="25" s="1"/>
  <c r="G186" i="25"/>
  <c r="H186" i="25" s="1"/>
  <c r="G151" i="25"/>
  <c r="H151" i="25"/>
  <c r="G152" i="25"/>
  <c r="H152" i="25"/>
  <c r="G153" i="25"/>
  <c r="G171" i="25" s="1"/>
  <c r="G154" i="25"/>
  <c r="H154" i="25"/>
  <c r="G172" i="25"/>
  <c r="E151" i="25"/>
  <c r="F151" i="25"/>
  <c r="E152" i="25"/>
  <c r="F152" i="25" s="1"/>
  <c r="I152" i="25" s="1"/>
  <c r="E170" i="25"/>
  <c r="F170" i="25" s="1"/>
  <c r="E153" i="25"/>
  <c r="E171" i="25"/>
  <c r="E189" i="25"/>
  <c r="E154" i="25"/>
  <c r="E172" i="25"/>
  <c r="F172" i="25" s="1"/>
  <c r="F154" i="25"/>
  <c r="I154" i="25"/>
  <c r="E150" i="25"/>
  <c r="F150" i="25"/>
  <c r="G150" i="25"/>
  <c r="H150" i="25"/>
  <c r="I150" i="25" s="1"/>
  <c r="E149" i="25"/>
  <c r="F149" i="25"/>
  <c r="G148" i="25"/>
  <c r="H148" i="25" s="1"/>
  <c r="E148" i="25"/>
  <c r="F148" i="25" s="1"/>
  <c r="E137" i="25"/>
  <c r="F137" i="25"/>
  <c r="G135" i="25"/>
  <c r="H135" i="25"/>
  <c r="E120" i="25"/>
  <c r="E132" i="25"/>
  <c r="F132" i="25"/>
  <c r="G118" i="25"/>
  <c r="G130" i="25" s="1"/>
  <c r="E118" i="25"/>
  <c r="F118" i="25" s="1"/>
  <c r="G113" i="25"/>
  <c r="G114" i="25" s="1"/>
  <c r="H114" i="25" s="1"/>
  <c r="E113" i="25"/>
  <c r="F113" i="25" s="1"/>
  <c r="F104" i="25"/>
  <c r="H104" i="25"/>
  <c r="E124" i="25"/>
  <c r="F124" i="25" s="1"/>
  <c r="G124" i="25"/>
  <c r="H124" i="25" s="1"/>
  <c r="G103" i="25"/>
  <c r="H103" i="25"/>
  <c r="G112" i="25"/>
  <c r="G123" i="25" s="1"/>
  <c r="H123" i="25" s="1"/>
  <c r="E103" i="25"/>
  <c r="F103" i="25"/>
  <c r="I103" i="25"/>
  <c r="G102" i="25"/>
  <c r="G121" i="25"/>
  <c r="G133" i="25"/>
  <c r="H133" i="25"/>
  <c r="E102" i="25"/>
  <c r="E121" i="25"/>
  <c r="E133" i="25" s="1"/>
  <c r="F133" i="25" s="1"/>
  <c r="I133" i="25" s="1"/>
  <c r="G100" i="25"/>
  <c r="H100" i="25"/>
  <c r="G119" i="25"/>
  <c r="H119" i="25"/>
  <c r="G101" i="25"/>
  <c r="G120" i="25"/>
  <c r="H120" i="25" s="1"/>
  <c r="E100" i="25"/>
  <c r="F100" i="25" s="1"/>
  <c r="G98" i="25"/>
  <c r="H98" i="25" s="1"/>
  <c r="E136" i="25"/>
  <c r="E125" i="25"/>
  <c r="F125" i="25" s="1"/>
  <c r="I125" i="25" s="1"/>
  <c r="G50" i="25"/>
  <c r="G136" i="25"/>
  <c r="G56" i="25"/>
  <c r="H56" i="25" s="1"/>
  <c r="I56" i="25" s="1"/>
  <c r="G55" i="25"/>
  <c r="H55" i="25"/>
  <c r="I55" i="25"/>
  <c r="G108" i="25"/>
  <c r="E108" i="25"/>
  <c r="F108" i="25" s="1"/>
  <c r="H42" i="25"/>
  <c r="C37" i="25"/>
  <c r="C59" i="25"/>
  <c r="F37" i="25"/>
  <c r="E34" i="24"/>
  <c r="H34" i="24"/>
  <c r="K34" i="24" s="1"/>
  <c r="M17" i="25"/>
  <c r="L17" i="25"/>
  <c r="N17" i="25" s="1"/>
  <c r="L16" i="25"/>
  <c r="M15" i="25"/>
  <c r="L15" i="25"/>
  <c r="M14" i="25"/>
  <c r="L14" i="25"/>
  <c r="N14" i="25" s="1"/>
  <c r="M13" i="25"/>
  <c r="N13" i="25" s="1"/>
  <c r="G224" i="46"/>
  <c r="G225" i="46"/>
  <c r="G226" i="46"/>
  <c r="G227" i="46"/>
  <c r="G228" i="46"/>
  <c r="I228" i="46"/>
  <c r="J228" i="46"/>
  <c r="G229" i="46"/>
  <c r="G230" i="46"/>
  <c r="I230" i="46"/>
  <c r="J230" i="46"/>
  <c r="G231" i="46"/>
  <c r="G232" i="46"/>
  <c r="G233" i="46"/>
  <c r="I233" i="46"/>
  <c r="J233" i="46"/>
  <c r="G234" i="46"/>
  <c r="I234" i="46"/>
  <c r="J234" i="46"/>
  <c r="G235" i="46"/>
  <c r="I235" i="46"/>
  <c r="J235" i="46"/>
  <c r="G236" i="46"/>
  <c r="G237" i="46"/>
  <c r="I237" i="46"/>
  <c r="J237" i="46"/>
  <c r="G238" i="46"/>
  <c r="G239" i="46"/>
  <c r="G240" i="46"/>
  <c r="I240" i="46"/>
  <c r="J240" i="46" s="1"/>
  <c r="G241" i="46"/>
  <c r="I241" i="46"/>
  <c r="J241" i="46"/>
  <c r="G222" i="46"/>
  <c r="I224" i="46"/>
  <c r="I225" i="46"/>
  <c r="I226" i="46"/>
  <c r="I227" i="46"/>
  <c r="J227" i="46"/>
  <c r="I229" i="46"/>
  <c r="J229" i="46"/>
  <c r="I231" i="46"/>
  <c r="I232" i="46"/>
  <c r="J232" i="46"/>
  <c r="I236" i="46"/>
  <c r="I238" i="46"/>
  <c r="J238" i="46"/>
  <c r="I239" i="46"/>
  <c r="J239" i="46"/>
  <c r="I222" i="46"/>
  <c r="G214" i="46"/>
  <c r="I214" i="46"/>
  <c r="J214" i="46"/>
  <c r="G206" i="46"/>
  <c r="G207" i="46"/>
  <c r="I206" i="46"/>
  <c r="I207" i="46"/>
  <c r="G198" i="46"/>
  <c r="G199" i="46"/>
  <c r="G200" i="46"/>
  <c r="G201" i="46"/>
  <c r="G202" i="46"/>
  <c r="I202" i="46"/>
  <c r="J202" i="46"/>
  <c r="G203" i="46"/>
  <c r="G204" i="46"/>
  <c r="G189" i="46"/>
  <c r="I189" i="46"/>
  <c r="J189" i="46"/>
  <c r="G190" i="46"/>
  <c r="G191" i="46"/>
  <c r="G192" i="46"/>
  <c r="I192" i="46"/>
  <c r="J192" i="46"/>
  <c r="G193" i="46"/>
  <c r="G194" i="46"/>
  <c r="I194" i="46"/>
  <c r="J194" i="46"/>
  <c r="G195" i="46"/>
  <c r="I195" i="46"/>
  <c r="J195" i="46"/>
  <c r="G196" i="46"/>
  <c r="I196" i="46"/>
  <c r="J196" i="46"/>
  <c r="I161" i="46"/>
  <c r="I162" i="46"/>
  <c r="I163" i="46"/>
  <c r="I164" i="46"/>
  <c r="G164" i="46"/>
  <c r="J164" i="46" s="1"/>
  <c r="I171" i="46"/>
  <c r="G171" i="46"/>
  <c r="J171" i="46" s="1"/>
  <c r="I172" i="46"/>
  <c r="G172" i="46"/>
  <c r="J172" i="46"/>
  <c r="I178" i="46"/>
  <c r="I179" i="46"/>
  <c r="I180" i="46"/>
  <c r="G180" i="46"/>
  <c r="J180" i="46"/>
  <c r="I182" i="46"/>
  <c r="I183" i="46"/>
  <c r="I184" i="46"/>
  <c r="I185" i="46"/>
  <c r="I186" i="46"/>
  <c r="I187" i="46"/>
  <c r="I188" i="46"/>
  <c r="I190" i="46"/>
  <c r="J190" i="46" s="1"/>
  <c r="I191" i="46"/>
  <c r="J191" i="46" s="1"/>
  <c r="I193" i="46"/>
  <c r="I197" i="46"/>
  <c r="I198" i="46"/>
  <c r="I199" i="46"/>
  <c r="J199" i="46"/>
  <c r="I200" i="46"/>
  <c r="I201" i="46"/>
  <c r="J201" i="46"/>
  <c r="I203" i="46"/>
  <c r="J203" i="46"/>
  <c r="I204" i="46"/>
  <c r="J204" i="46"/>
  <c r="I159" i="46"/>
  <c r="G84" i="46"/>
  <c r="G85" i="46"/>
  <c r="J85" i="46" s="1"/>
  <c r="G86" i="46"/>
  <c r="I86" i="46"/>
  <c r="J86" i="46" s="1"/>
  <c r="G87" i="46"/>
  <c r="I87" i="46"/>
  <c r="G88" i="46"/>
  <c r="G90" i="46"/>
  <c r="G92" i="46"/>
  <c r="I92" i="46"/>
  <c r="J92" i="46"/>
  <c r="G94" i="46"/>
  <c r="G96" i="46"/>
  <c r="J96" i="46" s="1"/>
  <c r="G97" i="46"/>
  <c r="G98" i="46"/>
  <c r="I98" i="46"/>
  <c r="J98" i="46"/>
  <c r="G99" i="46"/>
  <c r="I99" i="46"/>
  <c r="G100" i="46"/>
  <c r="G101" i="46"/>
  <c r="I101" i="46"/>
  <c r="J101" i="46"/>
  <c r="G102" i="46"/>
  <c r="I102" i="46"/>
  <c r="J102" i="46"/>
  <c r="G103" i="46"/>
  <c r="I103" i="46"/>
  <c r="J103" i="46"/>
  <c r="G104" i="46"/>
  <c r="G105" i="46"/>
  <c r="G106" i="46"/>
  <c r="G108" i="46"/>
  <c r="G109" i="46"/>
  <c r="I109" i="46"/>
  <c r="J109" i="46"/>
  <c r="G110" i="46"/>
  <c r="G111" i="46"/>
  <c r="I111" i="46"/>
  <c r="J111" i="46"/>
  <c r="G112" i="46"/>
  <c r="G113" i="46"/>
  <c r="G114" i="46"/>
  <c r="G115" i="46"/>
  <c r="I115" i="46"/>
  <c r="J115" i="46"/>
  <c r="G116" i="46"/>
  <c r="G117" i="46"/>
  <c r="I117" i="46"/>
  <c r="J117" i="46"/>
  <c r="G118" i="46"/>
  <c r="I118" i="46"/>
  <c r="J118" i="46"/>
  <c r="G119" i="46"/>
  <c r="G120" i="46"/>
  <c r="I120" i="46"/>
  <c r="J120" i="46"/>
  <c r="G121" i="46"/>
  <c r="G122" i="46"/>
  <c r="G123" i="46"/>
  <c r="I123" i="46"/>
  <c r="J123" i="46"/>
  <c r="G124" i="46"/>
  <c r="G125" i="46"/>
  <c r="G126" i="46"/>
  <c r="I126" i="46"/>
  <c r="J126" i="46"/>
  <c r="G127" i="46"/>
  <c r="G128" i="46"/>
  <c r="I128" i="46"/>
  <c r="J128" i="46"/>
  <c r="G131" i="46"/>
  <c r="G135" i="46"/>
  <c r="I135" i="46"/>
  <c r="J135" i="46"/>
  <c r="G136" i="46"/>
  <c r="J136" i="46"/>
  <c r="G137" i="46"/>
  <c r="I137" i="46"/>
  <c r="J137" i="46"/>
  <c r="G138" i="46"/>
  <c r="G139" i="46"/>
  <c r="I139" i="46"/>
  <c r="J139" i="46"/>
  <c r="G140" i="46"/>
  <c r="I140" i="46"/>
  <c r="J140" i="46"/>
  <c r="G141" i="46"/>
  <c r="G142" i="46"/>
  <c r="G143" i="46"/>
  <c r="I143" i="46"/>
  <c r="J143" i="46"/>
  <c r="G144" i="46"/>
  <c r="I144" i="46"/>
  <c r="J144" i="46"/>
  <c r="G145" i="46"/>
  <c r="G146" i="46"/>
  <c r="I146" i="46"/>
  <c r="J146" i="46"/>
  <c r="G147" i="46"/>
  <c r="I147" i="46"/>
  <c r="J147" i="46"/>
  <c r="G148" i="46"/>
  <c r="G149" i="46"/>
  <c r="G150" i="46"/>
  <c r="G151" i="46"/>
  <c r="G152" i="46"/>
  <c r="G153" i="46"/>
  <c r="I153" i="46"/>
  <c r="J153" i="46"/>
  <c r="G157" i="46"/>
  <c r="I157" i="46"/>
  <c r="J157" i="46"/>
  <c r="G82" i="46"/>
  <c r="G83" i="46"/>
  <c r="G134" i="46"/>
  <c r="F154" i="46"/>
  <c r="G154" i="46"/>
  <c r="G159" i="46"/>
  <c r="J159" i="46"/>
  <c r="G160" i="46"/>
  <c r="I160" i="46"/>
  <c r="J160" i="46" s="1"/>
  <c r="G161" i="46"/>
  <c r="J161" i="46"/>
  <c r="G162" i="46"/>
  <c r="J162" i="46" s="1"/>
  <c r="G163" i="46"/>
  <c r="J163" i="46" s="1"/>
  <c r="G178" i="46"/>
  <c r="J178" i="46"/>
  <c r="G179" i="46"/>
  <c r="J179" i="46"/>
  <c r="G181" i="46"/>
  <c r="J181" i="46"/>
  <c r="G182" i="46"/>
  <c r="J182" i="46" s="1"/>
  <c r="G183" i="46"/>
  <c r="J183" i="46" s="1"/>
  <c r="G184" i="46"/>
  <c r="G185" i="46"/>
  <c r="J185" i="46"/>
  <c r="G186" i="46"/>
  <c r="J186" i="46"/>
  <c r="G187" i="46"/>
  <c r="J187" i="46"/>
  <c r="G188" i="46"/>
  <c r="J188" i="46"/>
  <c r="I84" i="46"/>
  <c r="I85" i="46"/>
  <c r="I88" i="46"/>
  <c r="J88" i="46" s="1"/>
  <c r="I89" i="46"/>
  <c r="I90" i="46"/>
  <c r="I82" i="46"/>
  <c r="I83" i="46"/>
  <c r="I96" i="46"/>
  <c r="I97" i="46"/>
  <c r="I100" i="46"/>
  <c r="I104" i="46"/>
  <c r="I105" i="46"/>
  <c r="I106" i="46"/>
  <c r="I107" i="46"/>
  <c r="I108" i="46"/>
  <c r="I110" i="46"/>
  <c r="I112" i="46"/>
  <c r="I113" i="46"/>
  <c r="I114" i="46"/>
  <c r="I116" i="46"/>
  <c r="I119" i="46"/>
  <c r="I121" i="46"/>
  <c r="I122" i="46"/>
  <c r="I124" i="46"/>
  <c r="I125" i="46"/>
  <c r="I127" i="46"/>
  <c r="I129" i="46"/>
  <c r="I131" i="46"/>
  <c r="I138" i="46"/>
  <c r="I141" i="46"/>
  <c r="I142" i="46"/>
  <c r="I145" i="46"/>
  <c r="I148" i="46"/>
  <c r="I149" i="46"/>
  <c r="I150" i="46"/>
  <c r="I151" i="46"/>
  <c r="I152" i="46"/>
  <c r="I155" i="46"/>
  <c r="I156" i="46"/>
  <c r="J104" i="46"/>
  <c r="J105" i="46"/>
  <c r="J106" i="46"/>
  <c r="J110" i="46"/>
  <c r="J112" i="46"/>
  <c r="J114" i="46"/>
  <c r="J116" i="46"/>
  <c r="J119" i="46"/>
  <c r="J121" i="46"/>
  <c r="J122" i="46"/>
  <c r="J125" i="46"/>
  <c r="J127" i="46"/>
  <c r="J141" i="46"/>
  <c r="J145" i="46"/>
  <c r="J148" i="46"/>
  <c r="J149" i="46"/>
  <c r="J151" i="46"/>
  <c r="J152" i="46"/>
  <c r="G48" i="46"/>
  <c r="G49" i="46"/>
  <c r="J49" i="46" s="1"/>
  <c r="G50" i="46"/>
  <c r="I50" i="46"/>
  <c r="J50" i="46"/>
  <c r="G51" i="46"/>
  <c r="G53" i="46"/>
  <c r="G54" i="46"/>
  <c r="G55" i="46"/>
  <c r="G56" i="46"/>
  <c r="G57" i="46"/>
  <c r="G58" i="46"/>
  <c r="G59" i="46"/>
  <c r="G60" i="46"/>
  <c r="G61" i="46"/>
  <c r="I61" i="46"/>
  <c r="J61" i="46"/>
  <c r="G62" i="46"/>
  <c r="G63" i="46"/>
  <c r="I63" i="46"/>
  <c r="J63" i="46"/>
  <c r="G70" i="46"/>
  <c r="J70" i="46" s="1"/>
  <c r="G71" i="46"/>
  <c r="G73" i="46"/>
  <c r="G75" i="46"/>
  <c r="G76" i="46"/>
  <c r="G77" i="46"/>
  <c r="G80" i="46"/>
  <c r="I80" i="46"/>
  <c r="J80" i="46"/>
  <c r="G46" i="46"/>
  <c r="I46" i="46"/>
  <c r="J46" i="46"/>
  <c r="I48" i="46"/>
  <c r="I51" i="46"/>
  <c r="J51" i="46"/>
  <c r="I53" i="46"/>
  <c r="J53" i="46"/>
  <c r="I54" i="46"/>
  <c r="J54" i="46"/>
  <c r="I55" i="46"/>
  <c r="J55" i="46"/>
  <c r="I56" i="46"/>
  <c r="I57" i="46"/>
  <c r="J57" i="46"/>
  <c r="I58" i="46"/>
  <c r="I59" i="46"/>
  <c r="I60" i="46"/>
  <c r="I62" i="46"/>
  <c r="I64" i="46"/>
  <c r="I65" i="46"/>
  <c r="I73" i="46"/>
  <c r="J73" i="46"/>
  <c r="I74" i="46"/>
  <c r="I75" i="46"/>
  <c r="I76" i="46"/>
  <c r="J76" i="46"/>
  <c r="I77" i="46"/>
  <c r="J77" i="46" s="1"/>
  <c r="G41" i="46"/>
  <c r="G42" i="46"/>
  <c r="G36" i="46"/>
  <c r="G37" i="46"/>
  <c r="I41" i="46"/>
  <c r="J41" i="46"/>
  <c r="I42" i="46"/>
  <c r="I36" i="46"/>
  <c r="I37" i="46"/>
  <c r="J37" i="46"/>
  <c r="G20" i="46"/>
  <c r="G21" i="46"/>
  <c r="G22" i="46"/>
  <c r="J22" i="46" s="1"/>
  <c r="G23" i="46"/>
  <c r="G27" i="46"/>
  <c r="G28" i="46"/>
  <c r="G32" i="46"/>
  <c r="G33" i="46"/>
  <c r="I33" i="46"/>
  <c r="J33" i="46"/>
  <c r="G34" i="46"/>
  <c r="I34" i="46"/>
  <c r="J34" i="46"/>
  <c r="I22" i="46"/>
  <c r="I23" i="46"/>
  <c r="J23" i="46" s="1"/>
  <c r="I27" i="46"/>
  <c r="I28" i="46"/>
  <c r="I32" i="46"/>
  <c r="J32" i="46"/>
  <c r="I20" i="46"/>
  <c r="J20" i="46"/>
  <c r="F310" i="25"/>
  <c r="H310" i="25"/>
  <c r="I310" i="25"/>
  <c r="F316" i="25"/>
  <c r="H316" i="25"/>
  <c r="I316" i="25"/>
  <c r="F293" i="25"/>
  <c r="H293" i="25"/>
  <c r="I293" i="25"/>
  <c r="F291" i="25"/>
  <c r="H291" i="25"/>
  <c r="I291" i="25"/>
  <c r="F275" i="25"/>
  <c r="H275" i="25"/>
  <c r="I275" i="25"/>
  <c r="F273" i="25"/>
  <c r="H273" i="25"/>
  <c r="I273" i="25"/>
  <c r="F257" i="25"/>
  <c r="H257" i="25"/>
  <c r="I257" i="25"/>
  <c r="F255" i="25"/>
  <c r="F239" i="25"/>
  <c r="H239" i="25"/>
  <c r="I239" i="25"/>
  <c r="H255" i="25"/>
  <c r="F237" i="25"/>
  <c r="F221" i="25"/>
  <c r="H237" i="25"/>
  <c r="I237" i="25"/>
  <c r="H221" i="25"/>
  <c r="F219" i="25"/>
  <c r="F203" i="25"/>
  <c r="H219" i="25"/>
  <c r="H203" i="25"/>
  <c r="I203" i="25"/>
  <c r="F185" i="25"/>
  <c r="H185" i="25"/>
  <c r="F169" i="25"/>
  <c r="I169" i="25" s="1"/>
  <c r="F173" i="25"/>
  <c r="F183" i="25"/>
  <c r="F167" i="25"/>
  <c r="H167" i="25"/>
  <c r="I167" i="25"/>
  <c r="H169" i="25"/>
  <c r="H173" i="25"/>
  <c r="H183" i="25"/>
  <c r="F147" i="25"/>
  <c r="F155" i="25"/>
  <c r="H155" i="25"/>
  <c r="I155" i="25"/>
  <c r="F162" i="25"/>
  <c r="F165" i="25"/>
  <c r="F145" i="25"/>
  <c r="H147" i="25"/>
  <c r="I147" i="25"/>
  <c r="H162" i="25"/>
  <c r="H165" i="25"/>
  <c r="I165" i="25"/>
  <c r="H145" i="25"/>
  <c r="F134" i="25"/>
  <c r="F143" i="25"/>
  <c r="F129" i="25"/>
  <c r="H129" i="25"/>
  <c r="I129" i="25"/>
  <c r="H134" i="25"/>
  <c r="I134" i="25"/>
  <c r="H143" i="25"/>
  <c r="F122" i="25"/>
  <c r="H122" i="25"/>
  <c r="I122" i="25"/>
  <c r="F127" i="25"/>
  <c r="H127" i="25"/>
  <c r="I127" i="25"/>
  <c r="F117" i="25"/>
  <c r="H117" i="25"/>
  <c r="F109" i="25"/>
  <c r="F110" i="25"/>
  <c r="F111" i="25"/>
  <c r="F115" i="25"/>
  <c r="H115" i="25"/>
  <c r="I115" i="25"/>
  <c r="F97" i="25"/>
  <c r="H97" i="25"/>
  <c r="I97" i="25"/>
  <c r="F99" i="25"/>
  <c r="H99" i="25"/>
  <c r="H109" i="25"/>
  <c r="H110" i="25"/>
  <c r="H111" i="25"/>
  <c r="F41" i="25"/>
  <c r="F42" i="25"/>
  <c r="I42" i="25" s="1"/>
  <c r="F48" i="25"/>
  <c r="H48" i="25"/>
  <c r="I48" i="25"/>
  <c r="F56" i="25"/>
  <c r="F63" i="25"/>
  <c r="F30" i="25"/>
  <c r="H30" i="25"/>
  <c r="I30" i="25"/>
  <c r="F31" i="25"/>
  <c r="H31" i="25"/>
  <c r="I31" i="25"/>
  <c r="F32" i="25"/>
  <c r="F33" i="25"/>
  <c r="H33" i="25"/>
  <c r="I33" i="25" s="1"/>
  <c r="F35" i="25"/>
  <c r="F38" i="25"/>
  <c r="F39" i="25"/>
  <c r="H38" i="25"/>
  <c r="H39" i="25"/>
  <c r="H63" i="25"/>
  <c r="I63" i="25"/>
  <c r="H32" i="25"/>
  <c r="H35" i="25"/>
  <c r="I35" i="25"/>
  <c r="H12" i="24"/>
  <c r="J12" i="24"/>
  <c r="K12" i="24"/>
  <c r="H13" i="24"/>
  <c r="H14" i="24"/>
  <c r="H15" i="24"/>
  <c r="J15" i="24"/>
  <c r="K15" i="24"/>
  <c r="H16" i="24"/>
  <c r="H17" i="24"/>
  <c r="K17" i="24" s="1"/>
  <c r="H18" i="24"/>
  <c r="H20" i="24"/>
  <c r="H21" i="24"/>
  <c r="J21" i="24"/>
  <c r="K21" i="24" s="1"/>
  <c r="H22" i="24"/>
  <c r="H23" i="24"/>
  <c r="J23" i="24"/>
  <c r="K23" i="24"/>
  <c r="H24" i="24"/>
  <c r="J24" i="24"/>
  <c r="K24" i="24"/>
  <c r="H25" i="24"/>
  <c r="J25" i="24"/>
  <c r="K25" i="24"/>
  <c r="H26" i="24"/>
  <c r="H27" i="24"/>
  <c r="J27" i="24"/>
  <c r="K27" i="24"/>
  <c r="H29" i="24"/>
  <c r="J29" i="24"/>
  <c r="K29" i="24"/>
  <c r="H31" i="24"/>
  <c r="H32" i="24"/>
  <c r="H33" i="24"/>
  <c r="K33" i="24" s="1"/>
  <c r="H35" i="24"/>
  <c r="H36" i="24"/>
  <c r="K36" i="24" s="1"/>
  <c r="H37" i="24"/>
  <c r="H38" i="24"/>
  <c r="J38" i="24"/>
  <c r="K38" i="24"/>
  <c r="H39" i="24"/>
  <c r="H40" i="24"/>
  <c r="K40" i="24" s="1"/>
  <c r="H42" i="24"/>
  <c r="H43" i="24"/>
  <c r="K43" i="24" s="1"/>
  <c r="H44" i="24"/>
  <c r="J11" i="12"/>
  <c r="H45" i="24"/>
  <c r="H46" i="24"/>
  <c r="K46" i="24" s="1"/>
  <c r="H47" i="24"/>
  <c r="H48" i="24"/>
  <c r="K48" i="24" s="1"/>
  <c r="J48" i="24"/>
  <c r="H50" i="24"/>
  <c r="H51" i="24"/>
  <c r="J51" i="24"/>
  <c r="K51" i="24" s="1"/>
  <c r="H52" i="24"/>
  <c r="J52" i="24"/>
  <c r="K52" i="24"/>
  <c r="H53" i="24"/>
  <c r="H9" i="24"/>
  <c r="H10" i="24"/>
  <c r="J13" i="24"/>
  <c r="J14" i="24"/>
  <c r="J16" i="24"/>
  <c r="K16" i="24"/>
  <c r="J18" i="24"/>
  <c r="K18" i="24" s="1"/>
  <c r="J19" i="24"/>
  <c r="K19" i="24"/>
  <c r="J20" i="24"/>
  <c r="J22" i="24"/>
  <c r="J26" i="24"/>
  <c r="K28" i="24"/>
  <c r="J31" i="24"/>
  <c r="K31" i="24"/>
  <c r="J32" i="24"/>
  <c r="J33" i="24"/>
  <c r="J35" i="24"/>
  <c r="K35" i="24"/>
  <c r="J36" i="24"/>
  <c r="J37" i="24"/>
  <c r="J39" i="24"/>
  <c r="J40" i="24"/>
  <c r="J41" i="24"/>
  <c r="J42" i="24"/>
  <c r="J43" i="24"/>
  <c r="J44" i="24"/>
  <c r="K44" i="24"/>
  <c r="J45" i="24"/>
  <c r="K45" i="24"/>
  <c r="J46" i="24"/>
  <c r="J47" i="24"/>
  <c r="J50" i="24"/>
  <c r="J53" i="24"/>
  <c r="J9" i="24"/>
  <c r="J10" i="24"/>
  <c r="H11" i="24"/>
  <c r="J11" i="24"/>
  <c r="J83" i="46"/>
  <c r="G47" i="46"/>
  <c r="I38" i="46"/>
  <c r="I21" i="46"/>
  <c r="J21" i="46"/>
  <c r="H168" i="25"/>
  <c r="F168" i="25"/>
  <c r="H95" i="25"/>
  <c r="F95" i="25"/>
  <c r="I95" i="25"/>
  <c r="H94" i="25"/>
  <c r="F94" i="25"/>
  <c r="I94" i="25"/>
  <c r="H93" i="25"/>
  <c r="F93" i="25"/>
  <c r="I93" i="25"/>
  <c r="H92" i="25"/>
  <c r="F92" i="25"/>
  <c r="I92" i="25"/>
  <c r="H91" i="25"/>
  <c r="F91" i="25"/>
  <c r="I91" i="25"/>
  <c r="H90" i="25"/>
  <c r="F90" i="25"/>
  <c r="I90" i="25"/>
  <c r="H89" i="25"/>
  <c r="F89" i="25"/>
  <c r="I89" i="25"/>
  <c r="H88" i="25"/>
  <c r="F88" i="25"/>
  <c r="H87" i="25"/>
  <c r="F87" i="25"/>
  <c r="I87" i="25"/>
  <c r="H86" i="25"/>
  <c r="F86" i="25"/>
  <c r="H85" i="25"/>
  <c r="F85" i="25"/>
  <c r="I85" i="25" s="1"/>
  <c r="H84" i="25"/>
  <c r="F84" i="25"/>
  <c r="I84" i="25" s="1"/>
  <c r="H83" i="25"/>
  <c r="F83" i="25"/>
  <c r="H82" i="25"/>
  <c r="F82" i="25"/>
  <c r="I82" i="25"/>
  <c r="H81" i="25"/>
  <c r="F81" i="25"/>
  <c r="I81" i="25"/>
  <c r="H80" i="25"/>
  <c r="F80" i="25"/>
  <c r="I80" i="25" s="1"/>
  <c r="H79" i="25"/>
  <c r="F79" i="25"/>
  <c r="H78" i="25"/>
  <c r="F78" i="25"/>
  <c r="I78" i="25"/>
  <c r="H77" i="25"/>
  <c r="F77" i="25"/>
  <c r="I77" i="25"/>
  <c r="H76" i="25"/>
  <c r="F76" i="25"/>
  <c r="I76" i="25" s="1"/>
  <c r="H75" i="25"/>
  <c r="F75" i="25"/>
  <c r="H74" i="25"/>
  <c r="F74" i="25"/>
  <c r="I74" i="25" s="1"/>
  <c r="H73" i="25"/>
  <c r="F73" i="25"/>
  <c r="H72" i="25"/>
  <c r="F72" i="25"/>
  <c r="H71" i="25"/>
  <c r="F71" i="25"/>
  <c r="H70" i="25"/>
  <c r="F70" i="25"/>
  <c r="H69" i="25"/>
  <c r="F69" i="25"/>
  <c r="I69" i="25"/>
  <c r="H68" i="25"/>
  <c r="F68" i="25"/>
  <c r="H67" i="25"/>
  <c r="F67" i="25"/>
  <c r="I67" i="25"/>
  <c r="H66" i="25"/>
  <c r="F66" i="25"/>
  <c r="H65" i="25"/>
  <c r="H28" i="25"/>
  <c r="F28" i="25"/>
  <c r="H27" i="25"/>
  <c r="F27" i="25"/>
  <c r="I27" i="25"/>
  <c r="H26" i="25"/>
  <c r="F26" i="25"/>
  <c r="I26" i="25"/>
  <c r="H24" i="25"/>
  <c r="F24" i="25"/>
  <c r="K24" i="25"/>
  <c r="H28" i="61"/>
  <c r="F28" i="61"/>
  <c r="I28" i="61"/>
  <c r="H27" i="61"/>
  <c r="F27" i="61"/>
  <c r="I27" i="61"/>
  <c r="H26" i="61"/>
  <c r="F26" i="61"/>
  <c r="H25" i="61"/>
  <c r="F25" i="61"/>
  <c r="I25" i="61"/>
  <c r="H24" i="61"/>
  <c r="F24" i="61"/>
  <c r="I24" i="61"/>
  <c r="H23" i="61"/>
  <c r="F23" i="61"/>
  <c r="I23" i="61"/>
  <c r="H22" i="61"/>
  <c r="F22" i="61"/>
  <c r="H21" i="61"/>
  <c r="F21" i="61"/>
  <c r="H20" i="61"/>
  <c r="F20" i="61"/>
  <c r="H19" i="61"/>
  <c r="F19" i="61"/>
  <c r="I19" i="61"/>
  <c r="H18" i="61"/>
  <c r="F18" i="61"/>
  <c r="H17" i="61"/>
  <c r="F17" i="61"/>
  <c r="H16" i="61"/>
  <c r="F16" i="61"/>
  <c r="H15" i="61"/>
  <c r="F15" i="61"/>
  <c r="I15" i="61"/>
  <c r="H14" i="61"/>
  <c r="F14" i="61"/>
  <c r="I14" i="61"/>
  <c r="H13" i="61"/>
  <c r="F13" i="61"/>
  <c r="I13" i="61"/>
  <c r="H12" i="61"/>
  <c r="F12" i="61"/>
  <c r="H11" i="61"/>
  <c r="F11" i="61"/>
  <c r="H10" i="61"/>
  <c r="F10" i="61"/>
  <c r="H9" i="61"/>
  <c r="I9" i="61"/>
  <c r="A5" i="24"/>
  <c r="A4" i="24"/>
  <c r="A3" i="24"/>
  <c r="A3" i="25"/>
  <c r="A2" i="24"/>
  <c r="A4" i="61"/>
  <c r="A3" i="61"/>
  <c r="A2" i="61"/>
  <c r="B16" i="25"/>
  <c r="B25" i="25"/>
  <c r="A3" i="46"/>
  <c r="A4" i="46"/>
  <c r="A5" i="46"/>
  <c r="A2" i="46"/>
  <c r="A4" i="25"/>
  <c r="A2" i="25"/>
  <c r="B20" i="25"/>
  <c r="B19" i="25"/>
  <c r="B18" i="25"/>
  <c r="B17" i="25"/>
  <c r="B15" i="25"/>
  <c r="B14" i="25"/>
  <c r="B13" i="25"/>
  <c r="B12" i="25"/>
  <c r="B11" i="25"/>
  <c r="I26" i="61"/>
  <c r="I11" i="61"/>
  <c r="I17" i="61"/>
  <c r="I21" i="61"/>
  <c r="I22" i="61"/>
  <c r="I16" i="61"/>
  <c r="J142" i="46"/>
  <c r="J207" i="46"/>
  <c r="J60" i="46"/>
  <c r="J59" i="46"/>
  <c r="J198" i="46"/>
  <c r="I219" i="25"/>
  <c r="E53" i="25"/>
  <c r="E139" i="25" s="1"/>
  <c r="E140" i="25"/>
  <c r="E164" i="25" s="1"/>
  <c r="I38" i="25"/>
  <c r="L11" i="25"/>
  <c r="F50" i="25"/>
  <c r="E138" i="25"/>
  <c r="E159" i="25" s="1"/>
  <c r="F138" i="25"/>
  <c r="I138" i="25" s="1"/>
  <c r="F112" i="25"/>
  <c r="E123" i="25"/>
  <c r="F123" i="25"/>
  <c r="E135" i="25"/>
  <c r="I88" i="25"/>
  <c r="H45" i="25"/>
  <c r="F45" i="25"/>
  <c r="I45" i="25"/>
  <c r="F311" i="25"/>
  <c r="I111" i="25"/>
  <c r="H43" i="25"/>
  <c r="M11" i="25"/>
  <c r="F34" i="25"/>
  <c r="H37" i="25"/>
  <c r="I37" i="25" s="1"/>
  <c r="F52" i="25"/>
  <c r="C60" i="25"/>
  <c r="F60" i="25"/>
  <c r="I162" i="25"/>
  <c r="H47" i="25"/>
  <c r="G149" i="25"/>
  <c r="H149" i="25" s="1"/>
  <c r="H34" i="25"/>
  <c r="I34" i="25"/>
  <c r="F51" i="25"/>
  <c r="H49" i="25"/>
  <c r="H36" i="25"/>
  <c r="F36" i="25"/>
  <c r="I36" i="25"/>
  <c r="I83" i="25"/>
  <c r="F46" i="25"/>
  <c r="E142" i="25"/>
  <c r="F142" i="25" s="1"/>
  <c r="I142" i="25" s="1"/>
  <c r="E161" i="25"/>
  <c r="F161" i="25" s="1"/>
  <c r="F136" i="25"/>
  <c r="F158" i="25"/>
  <c r="I158" i="25" s="1"/>
  <c r="F54" i="25"/>
  <c r="F57" i="25"/>
  <c r="E106" i="25"/>
  <c r="F106" i="25" s="1"/>
  <c r="F107" i="25"/>
  <c r="F49" i="25"/>
  <c r="G131" i="25"/>
  <c r="H131" i="25"/>
  <c r="C61" i="25"/>
  <c r="F61" i="25"/>
  <c r="H61" i="25"/>
  <c r="J74" i="46"/>
  <c r="D31" i="46"/>
  <c r="I31" i="46" s="1"/>
  <c r="G19" i="46"/>
  <c r="H25" i="46"/>
  <c r="H26" i="46" s="1"/>
  <c r="I26" i="46" s="1"/>
  <c r="K13" i="25"/>
  <c r="I19" i="46"/>
  <c r="K14" i="25"/>
  <c r="K15" i="25"/>
  <c r="K11" i="25"/>
  <c r="K16" i="25"/>
  <c r="K17" i="25"/>
  <c r="K18" i="25"/>
  <c r="K19" i="25"/>
  <c r="K21" i="25"/>
  <c r="K20" i="25"/>
  <c r="K22" i="25"/>
  <c r="K23" i="25"/>
  <c r="K25" i="25"/>
  <c r="I23" i="12"/>
  <c r="I24" i="12" s="1"/>
  <c r="I38" i="12"/>
  <c r="I40" i="12" s="1"/>
  <c r="J14" i="12"/>
  <c r="F23" i="12"/>
  <c r="J224" i="46"/>
  <c r="J226" i="46"/>
  <c r="J225" i="46"/>
  <c r="G165" i="46"/>
  <c r="J165" i="46"/>
  <c r="J100" i="46"/>
  <c r="J94" i="46"/>
  <c r="J97" i="46"/>
  <c r="J47" i="46"/>
  <c r="J222" i="46"/>
  <c r="I220" i="46"/>
  <c r="J220" i="46" s="1"/>
  <c r="G223" i="46"/>
  <c r="J108" i="46"/>
  <c r="G210" i="46"/>
  <c r="I210" i="46"/>
  <c r="J210" i="46" s="1"/>
  <c r="J206" i="46"/>
  <c r="G212" i="46"/>
  <c r="I212" i="46"/>
  <c r="J212" i="46" s="1"/>
  <c r="I39" i="46"/>
  <c r="G39" i="46"/>
  <c r="I71" i="46"/>
  <c r="J71" i="46" s="1"/>
  <c r="I30" i="46"/>
  <c r="G30" i="46"/>
  <c r="J30" i="46" s="1"/>
  <c r="D43" i="46"/>
  <c r="I43" i="46" s="1"/>
  <c r="G64" i="46"/>
  <c r="J64" i="46"/>
  <c r="I208" i="46"/>
  <c r="J208" i="46" s="1"/>
  <c r="G208" i="46"/>
  <c r="I211" i="46"/>
  <c r="G211" i="46"/>
  <c r="J211" i="46"/>
  <c r="I69" i="46"/>
  <c r="J69" i="46" s="1"/>
  <c r="G52" i="46"/>
  <c r="J52" i="46"/>
  <c r="D44" i="46"/>
  <c r="I44" i="46" s="1"/>
  <c r="G40" i="46"/>
  <c r="J40" i="46" s="1"/>
  <c r="J66" i="46"/>
  <c r="J184" i="46"/>
  <c r="J131" i="46"/>
  <c r="J65" i="46"/>
  <c r="G209" i="46"/>
  <c r="I209" i="46"/>
  <c r="J28" i="46"/>
  <c r="J27" i="46"/>
  <c r="F25" i="46"/>
  <c r="G25" i="46" s="1"/>
  <c r="I29" i="46"/>
  <c r="I315" i="25"/>
  <c r="I182" i="25"/>
  <c r="F171" i="25"/>
  <c r="N16" i="25"/>
  <c r="I185" i="25"/>
  <c r="F146" i="25"/>
  <c r="H290" i="25"/>
  <c r="I290" i="25"/>
  <c r="G170" i="25"/>
  <c r="C190" i="25"/>
  <c r="C208" i="25" s="1"/>
  <c r="F153" i="25"/>
  <c r="I218" i="25"/>
  <c r="G105" i="25"/>
  <c r="G125" i="25"/>
  <c r="H125" i="25"/>
  <c r="G312" i="25"/>
  <c r="G313" i="25" s="1"/>
  <c r="H313" i="25" s="1"/>
  <c r="I313" i="25" s="1"/>
  <c r="I117" i="25"/>
  <c r="I183" i="25"/>
  <c r="C62" i="25"/>
  <c r="F62" i="25"/>
  <c r="I24" i="25"/>
  <c r="I255" i="25"/>
  <c r="I86" i="25"/>
  <c r="H272" i="25"/>
  <c r="F98" i="25"/>
  <c r="I68" i="25"/>
  <c r="I32" i="25"/>
  <c r="I173" i="25"/>
  <c r="C227" i="25"/>
  <c r="H227" i="25"/>
  <c r="F209" i="25"/>
  <c r="I209" i="25"/>
  <c r="C207" i="25"/>
  <c r="C225" i="25" s="1"/>
  <c r="F157" i="25"/>
  <c r="E175" i="25"/>
  <c r="E186" i="25"/>
  <c r="F186" i="25" s="1"/>
  <c r="M20" i="25"/>
  <c r="C240" i="25"/>
  <c r="M21" i="25" s="1"/>
  <c r="G132" i="25"/>
  <c r="H132" i="25" s="1"/>
  <c r="I132" i="25" s="1"/>
  <c r="I151" i="25"/>
  <c r="F140" i="25"/>
  <c r="H101" i="25"/>
  <c r="I101" i="25" s="1"/>
  <c r="E141" i="25"/>
  <c r="F141" i="25" s="1"/>
  <c r="E126" i="25"/>
  <c r="F126" i="25" s="1"/>
  <c r="F102" i="25"/>
  <c r="I102" i="25" s="1"/>
  <c r="F53" i="25"/>
  <c r="I221" i="25"/>
  <c r="H153" i="25"/>
  <c r="I153" i="25" s="1"/>
  <c r="H191" i="25"/>
  <c r="I191" i="25"/>
  <c r="H254" i="25"/>
  <c r="F254" i="25"/>
  <c r="I254" i="25"/>
  <c r="F105" i="25"/>
  <c r="I105" i="25" s="1"/>
  <c r="I46" i="25"/>
  <c r="H112" i="25"/>
  <c r="I112" i="25" s="1"/>
  <c r="I49" i="25"/>
  <c r="H121" i="25"/>
  <c r="I43" i="25"/>
  <c r="I41" i="25"/>
  <c r="E188" i="25"/>
  <c r="E206" i="25" s="1"/>
  <c r="E176" i="25"/>
  <c r="E194" i="25"/>
  <c r="E212" i="25" s="1"/>
  <c r="H60" i="25"/>
  <c r="I60" i="25"/>
  <c r="K22" i="24"/>
  <c r="K20" i="24"/>
  <c r="K11" i="24"/>
  <c r="K10" i="24"/>
  <c r="K53" i="24"/>
  <c r="K32" i="24"/>
  <c r="J13" i="12"/>
  <c r="J209" i="46"/>
  <c r="J39" i="46"/>
  <c r="I213" i="46"/>
  <c r="G213" i="46"/>
  <c r="J213" i="46" s="1"/>
  <c r="G44" i="46"/>
  <c r="J44" i="46" s="1"/>
  <c r="H105" i="25"/>
  <c r="H102" i="25"/>
  <c r="F59" i="25"/>
  <c r="H59" i="25"/>
  <c r="C245" i="25"/>
  <c r="F227" i="25"/>
  <c r="I227" i="25"/>
  <c r="E190" i="25"/>
  <c r="F176" i="25"/>
  <c r="E208" i="25"/>
  <c r="E226" i="25"/>
  <c r="E252" i="25"/>
  <c r="E270" i="25"/>
  <c r="E288" i="25"/>
  <c r="E308" i="25"/>
  <c r="C28" i="12"/>
  <c r="J28" i="12"/>
  <c r="J34" i="24"/>
  <c r="K9" i="24"/>
  <c r="K13" i="24"/>
  <c r="K39" i="24"/>
  <c r="K26" i="24"/>
  <c r="K47" i="24"/>
  <c r="G188" i="25"/>
  <c r="G206" i="25"/>
  <c r="G224" i="25"/>
  <c r="G242" i="25"/>
  <c r="G260" i="25"/>
  <c r="G278" i="25"/>
  <c r="G297" i="25"/>
  <c r="H170" i="25"/>
  <c r="H136" i="25"/>
  <c r="I136" i="25"/>
  <c r="C206" i="25"/>
  <c r="C224" i="25" s="1"/>
  <c r="F188" i="25"/>
  <c r="K42" i="24"/>
  <c r="E244" i="25"/>
  <c r="I99" i="25"/>
  <c r="I18" i="61"/>
  <c r="F245" i="25"/>
  <c r="H245" i="25"/>
  <c r="I245" i="25"/>
  <c r="C263" i="25"/>
  <c r="F135" i="25"/>
  <c r="I135" i="25"/>
  <c r="F121" i="25"/>
  <c r="I121" i="25" s="1"/>
  <c r="I145" i="25"/>
  <c r="J200" i="46"/>
  <c r="H62" i="25"/>
  <c r="I62" i="25"/>
  <c r="J82" i="46"/>
  <c r="I66" i="25"/>
  <c r="F175" i="25"/>
  <c r="E193" i="25"/>
  <c r="I181" i="25"/>
  <c r="F130" i="25"/>
  <c r="I59" i="25"/>
  <c r="G204" i="25"/>
  <c r="G222" i="25" s="1"/>
  <c r="I272" i="25"/>
  <c r="J223" i="46"/>
  <c r="J231" i="46"/>
  <c r="J236" i="46"/>
  <c r="G43" i="46"/>
  <c r="J43" i="46" s="1"/>
  <c r="G190" i="25"/>
  <c r="H172" i="25"/>
  <c r="I166" i="46"/>
  <c r="G166" i="46"/>
  <c r="E180" i="25"/>
  <c r="E198" i="25" s="1"/>
  <c r="F29" i="61"/>
  <c r="I10" i="61"/>
  <c r="J62" i="46"/>
  <c r="J124" i="46"/>
  <c r="F58" i="25"/>
  <c r="H58" i="25"/>
  <c r="G174" i="25"/>
  <c r="H156" i="25"/>
  <c r="N11" i="25"/>
  <c r="H29" i="61"/>
  <c r="H20" i="12"/>
  <c r="H23" i="12"/>
  <c r="C228" i="25"/>
  <c r="E204" i="25"/>
  <c r="F204" i="25" s="1"/>
  <c r="J48" i="46"/>
  <c r="I28" i="25"/>
  <c r="I70" i="25"/>
  <c r="J58" i="46"/>
  <c r="H108" i="25"/>
  <c r="G142" i="25"/>
  <c r="G126" i="25"/>
  <c r="H126" i="25"/>
  <c r="F26" i="46"/>
  <c r="G26" i="46" s="1"/>
  <c r="I61" i="25"/>
  <c r="I20" i="61"/>
  <c r="F120" i="25"/>
  <c r="K14" i="24"/>
  <c r="G51" i="25"/>
  <c r="H50" i="25"/>
  <c r="I50" i="25"/>
  <c r="E163" i="25"/>
  <c r="F163" i="25"/>
  <c r="E313" i="25"/>
  <c r="F313" i="25"/>
  <c r="C258" i="25"/>
  <c r="M22" i="25" s="1"/>
  <c r="K37" i="24"/>
  <c r="J36" i="46"/>
  <c r="J138" i="46"/>
  <c r="E207" i="25"/>
  <c r="E225" i="25"/>
  <c r="I12" i="61"/>
  <c r="J42" i="46"/>
  <c r="J193" i="46"/>
  <c r="N15" i="25"/>
  <c r="C216" i="25"/>
  <c r="I201" i="25"/>
  <c r="J197" i="46"/>
  <c r="K50" i="24"/>
  <c r="I143" i="25"/>
  <c r="J90" i="46"/>
  <c r="J56" i="46"/>
  <c r="J113" i="46"/>
  <c r="F207" i="25"/>
  <c r="J150" i="46"/>
  <c r="J166" i="46"/>
  <c r="F193" i="25"/>
  <c r="E211" i="25"/>
  <c r="I29" i="61"/>
  <c r="H206" i="25"/>
  <c r="H157" i="25"/>
  <c r="I157" i="25"/>
  <c r="G175" i="25"/>
  <c r="I58" i="25"/>
  <c r="C246" i="25"/>
  <c r="C264" i="25" s="1"/>
  <c r="F67" i="46"/>
  <c r="G67" i="46" s="1"/>
  <c r="H174" i="25"/>
  <c r="G192" i="25"/>
  <c r="H188" i="25"/>
  <c r="I188" i="25" s="1"/>
  <c r="G161" i="25"/>
  <c r="H142" i="25"/>
  <c r="C276" i="25"/>
  <c r="C294" i="25" s="1"/>
  <c r="G208" i="25"/>
  <c r="F180" i="25"/>
  <c r="I180" i="25" s="1"/>
  <c r="H204" i="25"/>
  <c r="C281" i="25"/>
  <c r="F263" i="25"/>
  <c r="H263" i="25"/>
  <c r="E262" i="25"/>
  <c r="E243" i="25"/>
  <c r="E174" i="25"/>
  <c r="F156" i="25"/>
  <c r="C234" i="25"/>
  <c r="C252" i="25" s="1"/>
  <c r="G137" i="25"/>
  <c r="H51" i="25"/>
  <c r="H106" i="25"/>
  <c r="E222" i="25"/>
  <c r="F222" i="25" s="1"/>
  <c r="G168" i="46"/>
  <c r="G167" i="46"/>
  <c r="I167" i="46"/>
  <c r="I51" i="25"/>
  <c r="I263" i="25"/>
  <c r="H137" i="25"/>
  <c r="H281" i="25"/>
  <c r="C299" i="25"/>
  <c r="F281" i="25"/>
  <c r="I281" i="25"/>
  <c r="M23" i="25"/>
  <c r="G226" i="25"/>
  <c r="H52" i="25"/>
  <c r="G138" i="25"/>
  <c r="G54" i="25"/>
  <c r="H107" i="25"/>
  <c r="E261" i="25"/>
  <c r="H161" i="25"/>
  <c r="G180" i="25"/>
  <c r="E280" i="25"/>
  <c r="E299" i="25" s="1"/>
  <c r="F299" i="25" s="1"/>
  <c r="I299" i="25" s="1"/>
  <c r="E229" i="25"/>
  <c r="E247" i="25" s="1"/>
  <c r="G210" i="25"/>
  <c r="G228" i="25" s="1"/>
  <c r="H192" i="25"/>
  <c r="F234" i="25"/>
  <c r="I168" i="46"/>
  <c r="F68" i="46"/>
  <c r="G68" i="46" s="1"/>
  <c r="E240" i="25"/>
  <c r="E258" i="25" s="1"/>
  <c r="H175" i="25"/>
  <c r="G193" i="25"/>
  <c r="E192" i="25"/>
  <c r="F192" i="25" s="1"/>
  <c r="I192" i="25" s="1"/>
  <c r="F174" i="25"/>
  <c r="E279" i="25"/>
  <c r="H53" i="25"/>
  <c r="G159" i="25"/>
  <c r="H159" i="25" s="1"/>
  <c r="H138" i="25"/>
  <c r="G199" i="25"/>
  <c r="H199" i="25"/>
  <c r="I199" i="25"/>
  <c r="H180" i="25"/>
  <c r="G198" i="25"/>
  <c r="H158" i="25"/>
  <c r="G176" i="25"/>
  <c r="G194" i="25" s="1"/>
  <c r="H193" i="25"/>
  <c r="I193" i="25" s="1"/>
  <c r="G211" i="25"/>
  <c r="F240" i="25"/>
  <c r="G244" i="25"/>
  <c r="I174" i="25"/>
  <c r="E210" i="25"/>
  <c r="I137" i="25"/>
  <c r="I53" i="25"/>
  <c r="E298" i="25"/>
  <c r="E228" i="25"/>
  <c r="E246" i="25" s="1"/>
  <c r="G262" i="25"/>
  <c r="G229" i="25"/>
  <c r="H211" i="25"/>
  <c r="G177" i="25"/>
  <c r="H177" i="25" s="1"/>
  <c r="H176" i="25"/>
  <c r="G217" i="25"/>
  <c r="H217" i="25"/>
  <c r="I217" i="25"/>
  <c r="G216" i="25"/>
  <c r="H198" i="25"/>
  <c r="G195" i="25"/>
  <c r="G213" i="25" s="1"/>
  <c r="G280" i="25"/>
  <c r="G235" i="25"/>
  <c r="H235" i="25"/>
  <c r="I235" i="25"/>
  <c r="G234" i="25"/>
  <c r="H216" i="25"/>
  <c r="G247" i="25"/>
  <c r="H195" i="25"/>
  <c r="G299" i="25"/>
  <c r="H299" i="25"/>
  <c r="G253" i="25"/>
  <c r="H253" i="25"/>
  <c r="I253" i="25"/>
  <c r="G252" i="25"/>
  <c r="H234" i="25"/>
  <c r="I234" i="25"/>
  <c r="G265" i="25"/>
  <c r="G283" i="25"/>
  <c r="G271" i="25"/>
  <c r="H271" i="25"/>
  <c r="I271" i="25"/>
  <c r="G270" i="25"/>
  <c r="G288" i="25"/>
  <c r="G289" i="25"/>
  <c r="H289" i="25"/>
  <c r="I289" i="25"/>
  <c r="G302" i="25"/>
  <c r="G308" i="25"/>
  <c r="J23" i="12" l="1"/>
  <c r="J24" i="12"/>
  <c r="I25" i="12"/>
  <c r="H54" i="24"/>
  <c r="K54" i="24"/>
  <c r="J54" i="24"/>
  <c r="J242" i="46"/>
  <c r="G242" i="46"/>
  <c r="J219" i="46"/>
  <c r="I221" i="46"/>
  <c r="G221" i="46"/>
  <c r="J215" i="46"/>
  <c r="J167" i="46"/>
  <c r="J168" i="46"/>
  <c r="D169" i="46"/>
  <c r="J99" i="46"/>
  <c r="J91" i="46"/>
  <c r="J154" i="46"/>
  <c r="J87" i="46"/>
  <c r="I134" i="46"/>
  <c r="J134" i="46" s="1"/>
  <c r="J84" i="46"/>
  <c r="J158" i="46" s="1"/>
  <c r="G158" i="46"/>
  <c r="I158" i="46"/>
  <c r="J75" i="46"/>
  <c r="I81" i="46"/>
  <c r="J68" i="46"/>
  <c r="I45" i="46"/>
  <c r="J45" i="46"/>
  <c r="G45" i="46"/>
  <c r="J26" i="46"/>
  <c r="I25" i="46"/>
  <c r="J25" i="46" s="1"/>
  <c r="J67" i="46"/>
  <c r="J81" i="46" s="1"/>
  <c r="G81" i="46"/>
  <c r="J29" i="46"/>
  <c r="G31" i="46"/>
  <c r="J31" i="46" s="1"/>
  <c r="F252" i="25"/>
  <c r="C270" i="25"/>
  <c r="H252" i="25"/>
  <c r="L18" i="25"/>
  <c r="N18" i="25" s="1"/>
  <c r="H222" i="25"/>
  <c r="I222" i="25" s="1"/>
  <c r="G240" i="25"/>
  <c r="G258" i="25" s="1"/>
  <c r="G276" i="25" s="1"/>
  <c r="G294" i="25" s="1"/>
  <c r="I204" i="25"/>
  <c r="I186" i="25"/>
  <c r="I168" i="25"/>
  <c r="H302" i="25"/>
  <c r="I176" i="25"/>
  <c r="L19" i="25"/>
  <c r="F229" i="25"/>
  <c r="C247" i="25"/>
  <c r="H247" i="25"/>
  <c r="H229" i="25"/>
  <c r="I229" i="25" s="1"/>
  <c r="F211" i="25"/>
  <c r="I211" i="25" s="1"/>
  <c r="L20" i="25"/>
  <c r="N20" i="25" s="1"/>
  <c r="C282" i="25"/>
  <c r="N19" i="25"/>
  <c r="F228" i="25"/>
  <c r="F210" i="25"/>
  <c r="F187" i="25"/>
  <c r="F258" i="25"/>
  <c r="E276" i="25"/>
  <c r="F276" i="25" s="1"/>
  <c r="F190" i="25"/>
  <c r="I172" i="25"/>
  <c r="C243" i="25"/>
  <c r="F225" i="25"/>
  <c r="C226" i="25"/>
  <c r="F226" i="25" s="1"/>
  <c r="H208" i="25"/>
  <c r="H190" i="25"/>
  <c r="F208" i="25"/>
  <c r="H224" i="25"/>
  <c r="C242" i="25"/>
  <c r="H205" i="25"/>
  <c r="C223" i="25"/>
  <c r="F205" i="25"/>
  <c r="I205" i="25" s="1"/>
  <c r="H187" i="25"/>
  <c r="I187" i="25" s="1"/>
  <c r="M25" i="25"/>
  <c r="F294" i="25"/>
  <c r="I294" i="25" s="1"/>
  <c r="H294" i="25"/>
  <c r="H276" i="25"/>
  <c r="H258" i="25"/>
  <c r="I258" i="25" s="1"/>
  <c r="H240" i="25"/>
  <c r="I240" i="25" s="1"/>
  <c r="G212" i="25"/>
  <c r="H194" i="25"/>
  <c r="F212" i="25"/>
  <c r="E230" i="25"/>
  <c r="F194" i="25"/>
  <c r="I194" i="25" s="1"/>
  <c r="I161" i="25"/>
  <c r="I175" i="25"/>
  <c r="F247" i="25"/>
  <c r="I247" i="25" s="1"/>
  <c r="E265" i="25"/>
  <c r="G246" i="25"/>
  <c r="H228" i="25"/>
  <c r="I228" i="25" s="1"/>
  <c r="I210" i="25"/>
  <c r="I156" i="25"/>
  <c r="E264" i="25"/>
  <c r="F246" i="25"/>
  <c r="I126" i="25"/>
  <c r="I120" i="25"/>
  <c r="H113" i="25"/>
  <c r="I113" i="25" s="1"/>
  <c r="E114" i="25"/>
  <c r="F114" i="25" s="1"/>
  <c r="I114" i="25" s="1"/>
  <c r="I110" i="25"/>
  <c r="I109" i="25"/>
  <c r="I123" i="25"/>
  <c r="I108" i="25"/>
  <c r="I106" i="25"/>
  <c r="I124" i="25"/>
  <c r="I104" i="25"/>
  <c r="M29" i="25"/>
  <c r="F139" i="25"/>
  <c r="E160" i="25"/>
  <c r="I79" i="25"/>
  <c r="I75" i="25"/>
  <c r="I73" i="25"/>
  <c r="I72" i="25"/>
  <c r="I71" i="25"/>
  <c r="H96" i="25"/>
  <c r="H12" i="25" s="1"/>
  <c r="H29" i="25" s="1"/>
  <c r="F96" i="25"/>
  <c r="F12" i="25" s="1"/>
  <c r="F29" i="25" s="1"/>
  <c r="H54" i="25"/>
  <c r="I54" i="25" s="1"/>
  <c r="G57" i="25"/>
  <c r="H57" i="25" s="1"/>
  <c r="I57" i="25" s="1"/>
  <c r="G140" i="25"/>
  <c r="H213" i="25"/>
  <c r="G231" i="25"/>
  <c r="I107" i="25"/>
  <c r="I52" i="25"/>
  <c r="G139" i="25"/>
  <c r="E216" i="25"/>
  <c r="F216" i="25" s="1"/>
  <c r="I216" i="25" s="1"/>
  <c r="F198" i="25"/>
  <c r="I198" i="25" s="1"/>
  <c r="F164" i="25"/>
  <c r="E179" i="25"/>
  <c r="F159" i="25"/>
  <c r="I159" i="25" s="1"/>
  <c r="E177" i="25"/>
  <c r="I190" i="25"/>
  <c r="H171" i="25"/>
  <c r="G189" i="25"/>
  <c r="E224" i="25"/>
  <c r="F206" i="25"/>
  <c r="I100" i="25"/>
  <c r="F116" i="25"/>
  <c r="I170" i="25"/>
  <c r="E119" i="25"/>
  <c r="I149" i="25"/>
  <c r="I148" i="25"/>
  <c r="I98" i="25"/>
  <c r="H116" i="25"/>
  <c r="I311" i="25"/>
  <c r="G163" i="25"/>
  <c r="H163" i="25" s="1"/>
  <c r="I163" i="25" s="1"/>
  <c r="H130" i="25"/>
  <c r="H118" i="25"/>
  <c r="H128" i="25" s="1"/>
  <c r="G146" i="25"/>
  <c r="H146" i="25" s="1"/>
  <c r="H312" i="25"/>
  <c r="I312" i="25" s="1"/>
  <c r="I118" i="25"/>
  <c r="I39" i="25"/>
  <c r="F64" i="25"/>
  <c r="H64" i="25"/>
  <c r="J27" i="12" l="1"/>
  <c r="I27" i="12"/>
  <c r="I32" i="12"/>
  <c r="I34" i="12" s="1"/>
  <c r="I26" i="12"/>
  <c r="J26" i="12" s="1"/>
  <c r="J25" i="12"/>
  <c r="J221" i="46"/>
  <c r="I169" i="46"/>
  <c r="G169" i="46"/>
  <c r="J35" i="46"/>
  <c r="I35" i="46"/>
  <c r="G35" i="46"/>
  <c r="F270" i="25"/>
  <c r="C288" i="25"/>
  <c r="H270" i="25"/>
  <c r="I252" i="25"/>
  <c r="I276" i="25"/>
  <c r="L21" i="25"/>
  <c r="N21" i="25" s="1"/>
  <c r="C265" i="25"/>
  <c r="C300" i="25"/>
  <c r="I208" i="25"/>
  <c r="C244" i="25"/>
  <c r="H226" i="25"/>
  <c r="I226" i="25" s="1"/>
  <c r="F243" i="25"/>
  <c r="C261" i="25"/>
  <c r="H242" i="25"/>
  <c r="C260" i="25"/>
  <c r="C241" i="25"/>
  <c r="F223" i="25"/>
  <c r="H223" i="25"/>
  <c r="H212" i="25"/>
  <c r="I212" i="25" s="1"/>
  <c r="G230" i="25"/>
  <c r="E248" i="25"/>
  <c r="F230" i="25"/>
  <c r="F265" i="25"/>
  <c r="E283" i="25"/>
  <c r="G264" i="25"/>
  <c r="H246" i="25"/>
  <c r="I246" i="25" s="1"/>
  <c r="F264" i="25"/>
  <c r="E282" i="25"/>
  <c r="E178" i="25"/>
  <c r="F160" i="25"/>
  <c r="F166" i="25" s="1"/>
  <c r="I96" i="25"/>
  <c r="I12" i="25" s="1"/>
  <c r="K12" i="25"/>
  <c r="I64" i="25"/>
  <c r="H139" i="25"/>
  <c r="I139" i="25" s="1"/>
  <c r="G160" i="25"/>
  <c r="I116" i="25"/>
  <c r="G249" i="25"/>
  <c r="H231" i="25"/>
  <c r="G141" i="25"/>
  <c r="H141" i="25" s="1"/>
  <c r="I141" i="25" s="1"/>
  <c r="H140" i="25"/>
  <c r="I140" i="25" s="1"/>
  <c r="G164" i="25"/>
  <c r="F179" i="25"/>
  <c r="E197" i="25"/>
  <c r="K116" i="25"/>
  <c r="E195" i="25"/>
  <c r="F177" i="25"/>
  <c r="I171" i="25"/>
  <c r="G207" i="25"/>
  <c r="H189" i="25"/>
  <c r="E131" i="25"/>
  <c r="F131" i="25" s="1"/>
  <c r="F119" i="25"/>
  <c r="E242" i="25"/>
  <c r="F224" i="25"/>
  <c r="I206" i="25"/>
  <c r="I146" i="25"/>
  <c r="I130" i="25"/>
  <c r="K64" i="25"/>
  <c r="G170" i="46" l="1"/>
  <c r="D173" i="46"/>
  <c r="I170" i="46"/>
  <c r="J169" i="46"/>
  <c r="I270" i="25"/>
  <c r="C308" i="25"/>
  <c r="C306" i="25"/>
  <c r="F288" i="25"/>
  <c r="H288" i="25"/>
  <c r="C283" i="25"/>
  <c r="H265" i="25"/>
  <c r="I265" i="25" s="1"/>
  <c r="L22" i="25"/>
  <c r="N22" i="25" s="1"/>
  <c r="F300" i="25"/>
  <c r="H300" i="25"/>
  <c r="C279" i="25"/>
  <c r="F261" i="25"/>
  <c r="H244" i="25"/>
  <c r="C262" i="25"/>
  <c r="F244" i="25"/>
  <c r="I244" i="25" s="1"/>
  <c r="C278" i="25"/>
  <c r="H260" i="25"/>
  <c r="H241" i="25"/>
  <c r="F241" i="25"/>
  <c r="I241" i="25" s="1"/>
  <c r="C259" i="25"/>
  <c r="I223" i="25"/>
  <c r="H230" i="25"/>
  <c r="I230" i="25" s="1"/>
  <c r="G248" i="25"/>
  <c r="F248" i="25"/>
  <c r="E266" i="25"/>
  <c r="E302" i="25"/>
  <c r="F302" i="25" s="1"/>
  <c r="I302" i="25" s="1"/>
  <c r="H264" i="25"/>
  <c r="I264" i="25" s="1"/>
  <c r="G282" i="25"/>
  <c r="E301" i="25"/>
  <c r="F282" i="25"/>
  <c r="F178" i="25"/>
  <c r="E196" i="25"/>
  <c r="H164" i="25"/>
  <c r="I164" i="25" s="1"/>
  <c r="G179" i="25"/>
  <c r="H249" i="25"/>
  <c r="G267" i="25"/>
  <c r="H144" i="25"/>
  <c r="H160" i="25"/>
  <c r="G178" i="25"/>
  <c r="E215" i="25"/>
  <c r="F197" i="25"/>
  <c r="I177" i="25"/>
  <c r="F184" i="25"/>
  <c r="E213" i="25"/>
  <c r="F195" i="25"/>
  <c r="H207" i="25"/>
  <c r="G225" i="25"/>
  <c r="I189" i="25"/>
  <c r="I144" i="25"/>
  <c r="F242" i="25"/>
  <c r="E260" i="25"/>
  <c r="I131" i="25"/>
  <c r="F144" i="25"/>
  <c r="K144" i="25" s="1"/>
  <c r="I224" i="25"/>
  <c r="I119" i="25"/>
  <c r="I128" i="25" s="1"/>
  <c r="F128" i="25"/>
  <c r="K128" i="25" s="1"/>
  <c r="I173" i="46" l="1"/>
  <c r="D174" i="46"/>
  <c r="G173" i="46"/>
  <c r="J170" i="46"/>
  <c r="I288" i="25"/>
  <c r="F308" i="25"/>
  <c r="H308" i="25"/>
  <c r="C301" i="25"/>
  <c r="L25" i="25" s="1"/>
  <c r="N25" i="25" s="1"/>
  <c r="H283" i="25"/>
  <c r="L23" i="25"/>
  <c r="F283" i="25"/>
  <c r="I283" i="25" s="1"/>
  <c r="I300" i="25"/>
  <c r="C280" i="25"/>
  <c r="H262" i="25"/>
  <c r="F262" i="25"/>
  <c r="I262" i="25" s="1"/>
  <c r="C297" i="25"/>
  <c r="H297" i="25" s="1"/>
  <c r="F279" i="25"/>
  <c r="H278" i="25"/>
  <c r="C296" i="25"/>
  <c r="C277" i="25"/>
  <c r="F259" i="25"/>
  <c r="H259" i="25"/>
  <c r="G266" i="25"/>
  <c r="H248" i="25"/>
  <c r="I248" i="25" s="1"/>
  <c r="E284" i="25"/>
  <c r="F266" i="25"/>
  <c r="G301" i="25"/>
  <c r="H282" i="25"/>
  <c r="I282" i="25" s="1"/>
  <c r="F196" i="25"/>
  <c r="F202" i="25" s="1"/>
  <c r="E214" i="25"/>
  <c r="G196" i="25"/>
  <c r="H178" i="25"/>
  <c r="G285" i="25"/>
  <c r="H267" i="25"/>
  <c r="G197" i="25"/>
  <c r="H179" i="25"/>
  <c r="I179" i="25" s="1"/>
  <c r="I160" i="25"/>
  <c r="I166" i="25" s="1"/>
  <c r="H166" i="25"/>
  <c r="E233" i="25"/>
  <c r="F215" i="25"/>
  <c r="F213" i="25"/>
  <c r="E231" i="25"/>
  <c r="I195" i="25"/>
  <c r="I207" i="25"/>
  <c r="G243" i="25"/>
  <c r="H225" i="25"/>
  <c r="E278" i="25"/>
  <c r="F260" i="25"/>
  <c r="I242" i="25"/>
  <c r="J173" i="46" l="1"/>
  <c r="I174" i="46"/>
  <c r="G174" i="46"/>
  <c r="D175" i="46"/>
  <c r="I308" i="25"/>
  <c r="N23" i="25"/>
  <c r="L29" i="25"/>
  <c r="N29" i="25" s="1"/>
  <c r="H301" i="25"/>
  <c r="I301" i="25" s="1"/>
  <c r="F301" i="25"/>
  <c r="C298" i="25"/>
  <c r="F298" i="25" s="1"/>
  <c r="H280" i="25"/>
  <c r="F280" i="25"/>
  <c r="H296" i="25"/>
  <c r="C309" i="25"/>
  <c r="F296" i="25"/>
  <c r="I296" i="25" s="1"/>
  <c r="H277" i="25"/>
  <c r="F277" i="25"/>
  <c r="I277" i="25" s="1"/>
  <c r="C295" i="25"/>
  <c r="I259" i="25"/>
  <c r="H266" i="25"/>
  <c r="G284" i="25"/>
  <c r="I266" i="25"/>
  <c r="E303" i="25"/>
  <c r="F303" i="25" s="1"/>
  <c r="F284" i="25"/>
  <c r="E232" i="25"/>
  <c r="F214" i="25"/>
  <c r="G215" i="25"/>
  <c r="H197" i="25"/>
  <c r="I197" i="25" s="1"/>
  <c r="G304" i="25"/>
  <c r="H304" i="25" s="1"/>
  <c r="H285" i="25"/>
  <c r="G214" i="25"/>
  <c r="H196" i="25"/>
  <c r="I178" i="25"/>
  <c r="I184" i="25" s="1"/>
  <c r="H184" i="25"/>
  <c r="F233" i="25"/>
  <c r="E251" i="25"/>
  <c r="I213" i="25"/>
  <c r="F220" i="25"/>
  <c r="E249" i="25"/>
  <c r="F231" i="25"/>
  <c r="G261" i="25"/>
  <c r="H243" i="25"/>
  <c r="I225" i="25"/>
  <c r="E297" i="25"/>
  <c r="F297" i="25" s="1"/>
  <c r="F278" i="25"/>
  <c r="I260" i="25"/>
  <c r="I175" i="46" l="1"/>
  <c r="G175" i="46"/>
  <c r="D176" i="46"/>
  <c r="J174" i="46"/>
  <c r="I280" i="25"/>
  <c r="H309" i="25"/>
  <c r="F309" i="25"/>
  <c r="F295" i="25"/>
  <c r="I295" i="25" s="1"/>
  <c r="H295" i="25"/>
  <c r="C307" i="25"/>
  <c r="I303" i="25"/>
  <c r="G303" i="25"/>
  <c r="H303" i="25" s="1"/>
  <c r="H284" i="25"/>
  <c r="I284" i="25" s="1"/>
  <c r="F232" i="25"/>
  <c r="E250" i="25"/>
  <c r="I196" i="25"/>
  <c r="I202" i="25" s="1"/>
  <c r="H202" i="25"/>
  <c r="H214" i="25"/>
  <c r="G232" i="25"/>
  <c r="G233" i="25"/>
  <c r="H215" i="25"/>
  <c r="I215" i="25" s="1"/>
  <c r="F251" i="25"/>
  <c r="E269" i="25"/>
  <c r="F249" i="25"/>
  <c r="E267" i="25"/>
  <c r="I231" i="25"/>
  <c r="F238" i="25"/>
  <c r="G279" i="25"/>
  <c r="H261" i="25"/>
  <c r="I243" i="25"/>
  <c r="I278" i="25"/>
  <c r="I297" i="25"/>
  <c r="J175" i="46" l="1"/>
  <c r="D177" i="46"/>
  <c r="G176" i="46"/>
  <c r="I176" i="46"/>
  <c r="I309" i="25"/>
  <c r="H307" i="25"/>
  <c r="F307" i="25"/>
  <c r="I307" i="25" s="1"/>
  <c r="F250" i="25"/>
  <c r="F256" i="25" s="1"/>
  <c r="E268" i="25"/>
  <c r="G250" i="25"/>
  <c r="H232" i="25"/>
  <c r="G251" i="25"/>
  <c r="H233" i="25"/>
  <c r="I233" i="25" s="1"/>
  <c r="I214" i="25"/>
  <c r="I220" i="25" s="1"/>
  <c r="H220" i="25"/>
  <c r="F269" i="25"/>
  <c r="E287" i="25"/>
  <c r="E285" i="25"/>
  <c r="F267" i="25"/>
  <c r="I249" i="25"/>
  <c r="G298" i="25"/>
  <c r="H298" i="25" s="1"/>
  <c r="H279" i="25"/>
  <c r="I261" i="25"/>
  <c r="J176" i="46" l="1"/>
  <c r="I177" i="46"/>
  <c r="I205" i="46" s="1"/>
  <c r="G177" i="46"/>
  <c r="E286" i="25"/>
  <c r="F268" i="25"/>
  <c r="I232" i="25"/>
  <c r="I238" i="25" s="1"/>
  <c r="H238" i="25"/>
  <c r="G269" i="25"/>
  <c r="H251" i="25"/>
  <c r="I251" i="25" s="1"/>
  <c r="H250" i="25"/>
  <c r="G268" i="25"/>
  <c r="F287" i="25"/>
  <c r="E306" i="25"/>
  <c r="F306" i="25" s="1"/>
  <c r="E304" i="25"/>
  <c r="F304" i="25" s="1"/>
  <c r="F285" i="25"/>
  <c r="I267" i="25"/>
  <c r="F274" i="25"/>
  <c r="I279" i="25"/>
  <c r="I298" i="25"/>
  <c r="J177" i="46" l="1"/>
  <c r="J205" i="46" s="1"/>
  <c r="G205" i="46"/>
  <c r="E305" i="25"/>
  <c r="F305" i="25" s="1"/>
  <c r="F317" i="25" s="1"/>
  <c r="F286" i="25"/>
  <c r="G286" i="25"/>
  <c r="H268" i="25"/>
  <c r="I250" i="25"/>
  <c r="I256" i="25" s="1"/>
  <c r="H256" i="25"/>
  <c r="H269" i="25"/>
  <c r="I269" i="25" s="1"/>
  <c r="G287" i="25"/>
  <c r="I304" i="25"/>
  <c r="I285" i="25"/>
  <c r="F292" i="25"/>
  <c r="G305" i="25" l="1"/>
  <c r="H305" i="25" s="1"/>
  <c r="H286" i="25"/>
  <c r="G306" i="25"/>
  <c r="H306" i="25" s="1"/>
  <c r="I306" i="25" s="1"/>
  <c r="H287" i="25"/>
  <c r="I287" i="25" s="1"/>
  <c r="I268" i="25"/>
  <c r="I274" i="25" s="1"/>
  <c r="H274" i="25"/>
  <c r="I286" i="25" l="1"/>
  <c r="I292" i="25" s="1"/>
  <c r="H292" i="25"/>
  <c r="I305" i="25"/>
  <c r="I317" i="25" s="1"/>
  <c r="H317" i="25"/>
</calcChain>
</file>

<file path=xl/sharedStrings.xml><?xml version="1.0" encoding="utf-8"?>
<sst xmlns="http://schemas.openxmlformats.org/spreadsheetml/2006/main" count="1290" uniqueCount="503">
  <si>
    <t>งานโครงสร้าง</t>
  </si>
  <si>
    <t>กก.</t>
  </si>
  <si>
    <t>งานสถาปัตยกรรม</t>
  </si>
  <si>
    <t>งานระบบปรับอากาศและระบายอากาศ</t>
  </si>
  <si>
    <t>งานระบบไฟฟ้ากำลังและสื่อสาร</t>
  </si>
  <si>
    <t>แบบแสดงรายการ ปริมาณงาน และราคา</t>
  </si>
  <si>
    <t xml:space="preserve">ผู้ออกแบบ </t>
  </si>
  <si>
    <t>ผู้ประมาณราคา</t>
  </si>
  <si>
    <t>ลำดับที่</t>
  </si>
  <si>
    <t>รายการ</t>
  </si>
  <si>
    <t>จำนวน</t>
  </si>
  <si>
    <t>หน่วย</t>
  </si>
  <si>
    <t>ค่าวัสดุ</t>
  </si>
  <si>
    <t>ค่าแรงงาน</t>
  </si>
  <si>
    <t>รวม</t>
  </si>
  <si>
    <t>ราคาต่อหน่วย</t>
  </si>
  <si>
    <t>จำนวนเงิน</t>
  </si>
  <si>
    <t>ค่าวัสดุและแรงงาน</t>
  </si>
  <si>
    <t>หน่วย : บาท</t>
  </si>
  <si>
    <t>รวมค่าวัสดุ</t>
  </si>
  <si>
    <t>หมายเหตุ</t>
  </si>
  <si>
    <t>และแรงงาน</t>
  </si>
  <si>
    <t>รวมงานสถาปัตยกรรม</t>
  </si>
  <si>
    <t>งานพื้น</t>
  </si>
  <si>
    <t>ตร.ม.</t>
  </si>
  <si>
    <t>รวมงานพื้น</t>
  </si>
  <si>
    <t>ม.</t>
  </si>
  <si>
    <t>งานฝ้าเพดาน</t>
  </si>
  <si>
    <t>C1</t>
  </si>
  <si>
    <t>C2</t>
  </si>
  <si>
    <t>C3</t>
  </si>
  <si>
    <t>รวมงานฝ้าเพดาน</t>
  </si>
  <si>
    <t>งานผนัง</t>
  </si>
  <si>
    <t>งานประตู-หน้าต่าง</t>
  </si>
  <si>
    <t>ชุด</t>
  </si>
  <si>
    <t>รวมงานประตู-หน้าต่าง</t>
  </si>
  <si>
    <t>งานสุขภัณฑ์</t>
  </si>
  <si>
    <t>รวมงานสุขภัณฑ์</t>
  </si>
  <si>
    <t>งานเบ็ดเตล็ด</t>
  </si>
  <si>
    <t>รวมงานเบ็ดเตล็ด</t>
  </si>
  <si>
    <t>งานครุภัณฑ์</t>
  </si>
  <si>
    <t>ลำดับ</t>
  </si>
  <si>
    <t>ราคา(บาท)</t>
  </si>
  <si>
    <t>หมายเหตุ option</t>
  </si>
  <si>
    <t>หมวดค่าใช้จ่ายพิเศษ ตามข้อกำหนดเงื่อนไขและความจำเป็นต้องมี</t>
  </si>
  <si>
    <t>ค่าขนส่งคนงาน</t>
  </si>
  <si>
    <t>รวมค่าใช้จ่ายพิเศษ (ตามข้อกำหนดเงื่อนไขและความจำเป็นต้องมี)</t>
  </si>
  <si>
    <t xml:space="preserve">ค่าวัสดุ </t>
  </si>
  <si>
    <t>รวม ค่าวัสดุและแรงงาน</t>
  </si>
  <si>
    <t>-</t>
  </si>
  <si>
    <t>งานป้ายชื่อห้อง</t>
  </si>
  <si>
    <t>งานป้ายชั้นอาคาร</t>
  </si>
  <si>
    <t>งานป้ายตำแหน่งแปลนภายในอาคาร</t>
  </si>
  <si>
    <t>A</t>
  </si>
  <si>
    <t>B</t>
  </si>
  <si>
    <t>C</t>
  </si>
  <si>
    <t>D</t>
  </si>
  <si>
    <t>WC Set</t>
  </si>
  <si>
    <t>Basin Set</t>
  </si>
  <si>
    <t>Floor Drain</t>
  </si>
  <si>
    <t xml:space="preserve">Urinal </t>
  </si>
  <si>
    <t>ขอบกันล้อ ค.ส.ล. ขนาด 0.10x0.15x2.00 ม.</t>
  </si>
  <si>
    <t>งานตีลูกศรสัญญาลักษณ์ทางเดินรถ</t>
  </si>
  <si>
    <t>งานเหล็กฉาก ขนาด 3" หนา 3.2 มม. สูง1.2 ม.ทาสี</t>
  </si>
  <si>
    <t>ถังดักไขมันครัว 15 ลิตร</t>
  </si>
  <si>
    <t>ชิ้น</t>
  </si>
  <si>
    <t xml:space="preserve"> เคาท์เตอร์ต้อนรับพร้อมผนังตกแต่งหลังเคาท์เตอร์</t>
  </si>
  <si>
    <t>เหมา</t>
  </si>
  <si>
    <t>เมตร</t>
  </si>
  <si>
    <t>งานระบบสุขาภิบาลและระบบดับเพลิง</t>
  </si>
  <si>
    <t>ลบ.ม.</t>
  </si>
  <si>
    <t>ต้น</t>
  </si>
  <si>
    <t>- ทดสอบการรับน้ำหนักบรรทุก โดยวิธี Dynamic Load Test</t>
  </si>
  <si>
    <t>- งานคอนกรีต( fc' = 320  กก./ตร.ซม. , ทรงกระบอก)</t>
  </si>
  <si>
    <t xml:space="preserve">  ผสมน้ำยากันซึม</t>
  </si>
  <si>
    <t>- ทรายหยาบบดอัดแน่น</t>
  </si>
  <si>
    <t>- คอนกรีตหยาบ</t>
  </si>
  <si>
    <t xml:space="preserve"> - งานดินขุด</t>
  </si>
  <si>
    <t xml:space="preserve"> - งานกลบดิน</t>
  </si>
  <si>
    <t>- งานไม้แบบ</t>
  </si>
  <si>
    <t>- ตะปู</t>
  </si>
  <si>
    <t>งานเหล็ก</t>
  </si>
  <si>
    <t xml:space="preserve"> - RB 6 mm.  SR24  (0.222กก./ม.)</t>
  </si>
  <si>
    <t>- DB 12 มม. SD-40(0.888 กก./ม.)</t>
  </si>
  <si>
    <t>- DB 16 มม. SD-40(1.578 กก./ม.)</t>
  </si>
  <si>
    <t>- DB 20 มม. SD-40(2.466 กก./ม.)</t>
  </si>
  <si>
    <t>- DB 25 มม. SD-40(3.853 กก./ม.)</t>
  </si>
  <si>
    <t>- DB 28 มม. SD-40(4.834 กก./ม.)</t>
  </si>
  <si>
    <t>- ลวดผูกเหล็กเบอร์ 18</t>
  </si>
  <si>
    <t xml:space="preserve"> - PE SHEET 0.3mm.Thk.</t>
  </si>
  <si>
    <t xml:space="preserve"> - งานพื้นระบบ POST-TENSION SLAB </t>
  </si>
  <si>
    <t xml:space="preserve"> - งานไม้แบบ</t>
  </si>
  <si>
    <t xml:space="preserve"> - ตะปู</t>
  </si>
  <si>
    <t xml:space="preserve">    งานเหล็ก</t>
  </si>
  <si>
    <t>ไม้พุ่ม</t>
  </si>
  <si>
    <t>- Wire Mesh Dai.8mm.@0.200m.#</t>
  </si>
  <si>
    <t>รวมราคาค่าก่อสร้างอาคาร</t>
  </si>
  <si>
    <t>รวมราคางานก่อสร้างอาคาร</t>
  </si>
  <si>
    <t>งานรื้อถอน</t>
  </si>
  <si>
    <t>รางระบายน้ำแบบเปิดชั้นดาดฟ้า/ชั้น1 ขนาด 0.25x0.03 ม.</t>
  </si>
  <si>
    <t>รวมราคางานโครงสร้าง</t>
  </si>
  <si>
    <t>งานบันได</t>
  </si>
  <si>
    <t xml:space="preserve">อ่างล้างหน้าฝังใต้เคาน์เตอร์  </t>
  </si>
  <si>
    <t xml:space="preserve"> อ่างล้างหน้าชนิดแขวนผนัง  </t>
  </si>
  <si>
    <t xml:space="preserve">ก๊อกเดี่ยวอ่างล้างหน้าแบบก้านโยก   </t>
  </si>
  <si>
    <t xml:space="preserve">สะดืออ่างล้างหน้า   </t>
  </si>
  <si>
    <t xml:space="preserve">ท่อน้ำทิ้งอ่างล้างหน้ารูปตัวพี ยาว 34 ซม.       </t>
  </si>
  <si>
    <t xml:space="preserve">สายน้ำดีอ่างล้างหน้าสเตนเลสถักยาว 16 นิ้ว   </t>
  </si>
  <si>
    <t xml:space="preserve">วาล์วเปิด-ปิดน้ำ      </t>
  </si>
  <si>
    <t xml:space="preserve">ตะแกรงกันกลิ่นสเตนเลสเหลี่ยมติดตั้งกับท่อพีวีซี ขนาด 2 นิ้ว (หน้าแปลน 4 นิ้ว) </t>
  </si>
  <si>
    <t xml:space="preserve">ตะขอแขวนผ้า           </t>
  </si>
  <si>
    <t xml:space="preserve">ฟลัชวาล์วโถปัสสาวะชายชนิดกดแบบมีวาล์วเปิด-ปิด น้ำ (ระยะติดตั้ง 75 มม.)    </t>
  </si>
  <si>
    <t xml:space="preserve"> - Water Proof membrain ชนิดมีกาวในตัว</t>
  </si>
  <si>
    <t xml:space="preserve">- ซีเมนต์ทากันซึม ชนิดยืดหยุ่น </t>
  </si>
  <si>
    <t xml:space="preserve"> - WATER STOP 8" </t>
  </si>
  <si>
    <t>- ค่าแรงไม้แบบ</t>
  </si>
  <si>
    <t xml:space="preserve"> - ค่าแรงไม้แบบ</t>
  </si>
  <si>
    <t>ค่าทำสำนักงานสนามผู้ว่าจ้าง , ผู้รับจ้าง + ห้องน้ำชั่วคราว</t>
  </si>
  <si>
    <t xml:space="preserve">-วาล์วเปิด-ปิดน้ำ    </t>
  </si>
  <si>
    <t>-สายฉีดชำระ</t>
  </si>
  <si>
    <t>-สต๊อปวาล์ว</t>
  </si>
  <si>
    <t xml:space="preserve">โถปัสสาวะชายและอุปกรณ์ติดตั้ง    </t>
  </si>
  <si>
    <t>E</t>
  </si>
  <si>
    <t>F</t>
  </si>
  <si>
    <t>G</t>
  </si>
  <si>
    <t>H</t>
  </si>
  <si>
    <t>C4</t>
  </si>
  <si>
    <t>J</t>
  </si>
  <si>
    <t>K</t>
  </si>
  <si>
    <t>L</t>
  </si>
  <si>
    <t>M</t>
  </si>
  <si>
    <t>งานผิวผนัง</t>
  </si>
  <si>
    <t>รวมราคางานถังเก็บน้ำใต้ดิน ถังเก็บน้ำชั้นดาดฟ้า และถังบำบัด</t>
  </si>
  <si>
    <t>รวมราคางานโครงสร้างเสา</t>
  </si>
  <si>
    <t>งานโครงสร้างบันได</t>
  </si>
  <si>
    <t>รวมราคางานโครงสร้างบันได</t>
  </si>
  <si>
    <t>โครงสร้างเสา</t>
  </si>
  <si>
    <t xml:space="preserve">  (งานถังเก็บน้ำใต้ดิน)</t>
  </si>
  <si>
    <t xml:space="preserve">งานโครงสร้าง ชั้น 2 </t>
  </si>
  <si>
    <t>งานโครงสร้าง ชั้น 3</t>
  </si>
  <si>
    <t>งานโครงสร้าง ชั้น 4</t>
  </si>
  <si>
    <t>งานโครงสร้าง ชั้น 5</t>
  </si>
  <si>
    <t>รวม งานโครงสร้างชั้นดาดฟ้า</t>
  </si>
  <si>
    <t>รวมงานโครงสร้าง ชั้น 5</t>
  </si>
  <si>
    <t>รวมงานโครงสร้าง ชั้น 4</t>
  </si>
  <si>
    <t xml:space="preserve">รวมงานโครงสร้าง ชั้น 1 </t>
  </si>
  <si>
    <t xml:space="preserve">รวมงานโครงสร้าง ชั้น 2 </t>
  </si>
  <si>
    <t>รวมงานโครงสร้าง ชั้น 3</t>
  </si>
  <si>
    <t xml:space="preserve">  (ทารองพื้น 1 รอบทาโพลียูริเทน 2 รอบ ทาทับหน้า 1 รอบ)</t>
  </si>
  <si>
    <t xml:space="preserve">- ระบบกันซึมสำหรับดาดฟ้า ชนิดโพลียูริเทน </t>
  </si>
  <si>
    <t>งานโครงสร้างฐานราก เสาเข็ม และเสาตอม่อ</t>
  </si>
  <si>
    <t>รวมราคางานโครงสร้างฐานราก เสาเข็ม และเสาตอม่อ</t>
  </si>
  <si>
    <t>L/S</t>
  </si>
  <si>
    <t xml:space="preserve"> แบบแสดงรายการ ปริมาณงาน และราคา</t>
  </si>
  <si>
    <t>- งานสำรวจและวางผัง</t>
  </si>
  <si>
    <t>โถสุขภัณฑ์สองชิ้น (ครบชุด) ใช้น้ำ 6 ลิตร ชนิดแท็งค์</t>
  </si>
  <si>
    <t>-สายน้ำดี</t>
  </si>
  <si>
    <t>ฝักบัว</t>
  </si>
  <si>
    <t xml:space="preserve">ที่ใส่กระดาษทิชชู       </t>
  </si>
  <si>
    <t xml:space="preserve">กระจกเงาส่องหน้า 1000 x 2800 มม </t>
  </si>
  <si>
    <t>กระจกเงาส่องหน้า 1000 x 600 มม</t>
  </si>
  <si>
    <t>กระจกเงาส่องหน้า 1000 x1200 มม</t>
  </si>
  <si>
    <t>กระจกเงาส่องหน้า 1000 x1000 มม</t>
  </si>
  <si>
    <t>กระจกเงาส่องหน้า 1000 x1700 มม</t>
  </si>
  <si>
    <t>กระจกเงาส่องหน้า 1000 x800 มม</t>
  </si>
  <si>
    <t>กระจกเงาส่องหน้า 1000 x2200 มม</t>
  </si>
  <si>
    <t>กระจกเงาส่องหน้า 1000 x1600 มม</t>
  </si>
  <si>
    <t>กระจกเงาส่องหน้า 1000 x2850 มม</t>
  </si>
  <si>
    <t>กระจกเงาส่องหน้า 1000 x2700 มม</t>
  </si>
  <si>
    <t>กระจกเงาส่องหน้า 1000 x900 มม</t>
  </si>
  <si>
    <t xml:space="preserve"> ตู้กระจก + ประตูกระจกห้องอาบน้ำ </t>
  </si>
  <si>
    <t>เคาน์เตอร์ล้างหน้า ขนาด 0.80x2.85 ม. (แกรนิต ดำอินเดีย)</t>
  </si>
  <si>
    <t>เคาน์เตอร์ล้างหน้า ขนาด 0.80x0.60 ม.(แกรนิต ดำอินเดีย)</t>
  </si>
  <si>
    <t>โถสุขภัณฑ์ชนิดฟรัชวาล์ว</t>
  </si>
  <si>
    <t>-ฟรัชวาล์ว</t>
  </si>
  <si>
    <t>เคาน์เตอร์ล้างหน้า ขนาด 0.80x0.90  ม.(แกรนิต ดำอินเดีย)</t>
  </si>
  <si>
    <t>เคาน์เตอร์ล้างหน้า ขนาด 0.80x2.70 ม.(แกรนิต ดำอินเดีย)</t>
  </si>
  <si>
    <t>เคาน์เตอร์ล้างหน้า ขนาด 0.80x1.60 ม.(แกรนิต ดำอินเดีย)</t>
  </si>
  <si>
    <t>เคาน์เตอร์ล้างหน้า ขนาด 0.80x1.70 ม.(แกรนิต ดำอินเดีย)</t>
  </si>
  <si>
    <t>เคาน์เตอร์ล้างหน้า ขนาด 0.80x1.00 ม.(แกรนิต ดำอินเดีย)</t>
  </si>
  <si>
    <t>บานเปิดเดี่ยว วงกบไม้เต็ง (1.00*2.05)</t>
  </si>
  <si>
    <t>ผนังก่ออิฐมอญเต็มแผ่น ฉาบปูนเรียบ</t>
  </si>
  <si>
    <t>ผนังแผ่นบานเกล็ดเหล็กเคลือบ บนโครงเคร่าเหล็กกล่อง 2''x4'' @ 1.00 ม.</t>
  </si>
  <si>
    <t>ผนังVIVA BOARD หนา12มม.โครงเคร่าเหล็กทาสี</t>
  </si>
  <si>
    <t>ผนังกระจก TEMPERED ขนาดตามแบบ ดูรายละเอียดความหนาและการติดตั้งจากผู้ผลิต</t>
  </si>
  <si>
    <t>ผนังลวดตาข่ายเคลือบ PVC ขนาดตา 1 1/2'' # บนโครงเคร่าเหล็กกล่อง 2''x4'' @ 1.50 ม.</t>
  </si>
  <si>
    <t>ผนังแผ่นเหล็กเคลือบรีดลอน (SIDING SHEET)</t>
  </si>
  <si>
    <t>ผนังอลูมิเนียมเคลือบสี</t>
  </si>
  <si>
    <t xml:space="preserve">ผนัง DRY WALL </t>
  </si>
  <si>
    <t>งานเสาเอ็น - ทับหลัง</t>
  </si>
  <si>
    <t>ทาสีพลาสติกฝ้าเพดาน ชนิดทาภายนอก</t>
  </si>
  <si>
    <t>งานรั้วด้านหน้า</t>
  </si>
  <si>
    <t>งานรั้วด้านข้าง</t>
  </si>
  <si>
    <t>ป้ายโลโก้</t>
  </si>
  <si>
    <t>งานป้าย</t>
  </si>
  <si>
    <t>- งานอักษร</t>
  </si>
  <si>
    <t>งานโครงสร้างชั้นดาดฟ้า หลังคาคลุมลิฟท์และคลุมบันได</t>
  </si>
  <si>
    <t xml:space="preserve">   งานขุดดินวางถังบำบัดสิ่งโสโครก</t>
  </si>
  <si>
    <t>- ระบบ Sheet Pile กันดินสำหรับงานฐานรากและ</t>
  </si>
  <si>
    <t xml:space="preserve">   ผสมระบบกันซึมในโครงสร้าง</t>
  </si>
  <si>
    <t>งานหลังคา</t>
  </si>
  <si>
    <t>หมวดงานเตรียมการ</t>
  </si>
  <si>
    <t>งานลิฟต์</t>
  </si>
  <si>
    <t>ค่าแรง</t>
  </si>
  <si>
    <t>ราคา/หน่วย</t>
  </si>
  <si>
    <t>วันที่</t>
  </si>
  <si>
    <t>รวมเป็นเงิน</t>
  </si>
  <si>
    <t>VAT 7%</t>
  </si>
  <si>
    <t>รวมราคางานก่อสร้างทั้งหมด</t>
  </si>
  <si>
    <t>ทาสีพลาสติกฝ้าเพดาน ชนิดทาภายใน</t>
  </si>
  <si>
    <t>ค่าก่อสร้างประตูเข้า - ออกโครงการ ป้ายโครงการ พร้อมป้อมยาม</t>
  </si>
  <si>
    <t>L.S.</t>
  </si>
  <si>
    <t>ค่าอากรแสตมป์</t>
  </si>
  <si>
    <t>ค่าใช้จ่ายช่วงเตรียมการก่อสร้าง</t>
  </si>
  <si>
    <t>ค่าใช้จ่ายช่วงดำเนินการก่อสร้าง</t>
  </si>
  <si>
    <t>ค่าล่วงเวลาสำหรับผู้ควบคุมงาน</t>
  </si>
  <si>
    <t>ค่าติดตั้งวัสดุอุปกรณ์ป้องกันฝุ่น Mesh Sheet และวัสดุตกหล่น,</t>
  </si>
  <si>
    <t>ค่าใช้จ่ายวัสดุอุปกรณ์ด้านความปลอดภัย</t>
  </si>
  <si>
    <t xml:space="preserve">ค่าเจ้าหน้าที่ความปลอดภัย   </t>
  </si>
  <si>
    <t>ค่าใช้จ่ายและเงินเดือนในการบริหารบุคลากรในการดำเนินงานก่อสร้างทั้งหมด</t>
  </si>
  <si>
    <t xml:space="preserve">ค่าขนย้ายขยะ , ทำความสะอาดตลอดระยะเวลาก่อสร้าง </t>
  </si>
  <si>
    <t>ค่าใช้จ่ายในการประสานงานและติดต่อราชการ</t>
  </si>
  <si>
    <t>ค่าเครื่องจักร</t>
  </si>
  <si>
    <t>Tower Crane  พร้อมฐานราก( 1 ชุด )</t>
  </si>
  <si>
    <t>ค่าเครื่องมือและอุปกรณ์</t>
  </si>
  <si>
    <t>ค่าใช้จ่ายในการทดสอบวัสดุ</t>
  </si>
  <si>
    <t>อื่นๆ</t>
  </si>
  <si>
    <t>ค่าใช้จ่ายสำหรับการส่งมอบงาน</t>
  </si>
  <si>
    <t>ค่าจัดทำ As - Built Drawing และ Manual</t>
  </si>
  <si>
    <t>อื่นๆ(ถ้ามี)</t>
  </si>
  <si>
    <t>ชื่อโครงการ / งานก่อสร้างอาคาร  SAMYAN APARTMENT AND HOTEL RAMA IV</t>
  </si>
  <si>
    <t xml:space="preserve">สถานที่ก่อสร้าง /  ถนนพระรามที่ 4 แขวงมหาพฤฒาราม เขตบางรัก กรุงเทพมหานคร     </t>
  </si>
  <si>
    <t>หน่วยงานเจ้าของโครงการ / บริษัท เซนิท แมนเนจเม้นต์ จำกัด</t>
  </si>
  <si>
    <t>- เสาเข็มPC Spun Pile Dia.0.60x0.60m.ยาว 25.00 m.(125ตัน/ต้น)</t>
  </si>
  <si>
    <t>- เสาเข็มPC Spun Pile Dia.0.35x0.35m.ยาว 21.00 m.(25ตัน/ต้น)</t>
  </si>
  <si>
    <t>- งานสกัดตัดหัวเสาเข็ม Ø 0.60 ม.</t>
  </si>
  <si>
    <t>- งานสกัดตัดหัวเสาเข็ม Ø 0.35 ม.</t>
  </si>
  <si>
    <t>- ทดสอบการหาความสมบูรณ์ของเสาเข็ม โดยวิธี Siesmic Test</t>
  </si>
  <si>
    <t xml:space="preserve"> - RB 9 mm.  SR24  (0.499กก./ม.)</t>
  </si>
  <si>
    <t xml:space="preserve">งานโครงสร้างผนังลิฟต์ </t>
  </si>
  <si>
    <t xml:space="preserve">รวมราคางานโครงสร้างผนังลิฟต์ </t>
  </si>
  <si>
    <t>งานโครงสร้าง ชั้น 6</t>
  </si>
  <si>
    <t>รวมงานโครงสร้าง ชั้น 6</t>
  </si>
  <si>
    <t>งานโครงสร้าง ชั้น 7</t>
  </si>
  <si>
    <t>รวมงานโครงสร้าง ชั้น 7</t>
  </si>
  <si>
    <t>งานโครงสร้าง ชั้น 8</t>
  </si>
  <si>
    <t>รวมงานโครงสร้าง ชั้น 8</t>
  </si>
  <si>
    <t>- งานคอนกรีต( fc' = 280  กก./ตร.ซม. , ทรงกระบอก)</t>
  </si>
  <si>
    <t xml:space="preserve">งานโครงสร้างชั้นดาดฟ้า </t>
  </si>
  <si>
    <t>งานโครงสร้างชั้นชั้น1</t>
  </si>
  <si>
    <t>หมวดงานโครงสร้าง อาคาร  A และ อาคาร B</t>
  </si>
  <si>
    <t>หมวดงานโครงสร้าง  อาคาร A และอาคาร B</t>
  </si>
  <si>
    <t>F2 พื้นกระเบื้อง SPC คลิ๊กล็อค ลายไม้ / ยี่ห้อ Carpet inter / รหัส / ขนาด 22.9x121.9 cm /พร้อมบัวสำเร็จลายไม้สำเร็จสูง 10 CM (ส่วนห้องนอน)</t>
  </si>
  <si>
    <t>ปูนทรายปรับระดับปูกระเบื้องเซรามิค</t>
  </si>
  <si>
    <t>ปูนกาว + ยาแนว</t>
  </si>
  <si>
    <t>P0 : ผนังก่ออิฐมอญฉาบเรียบ วัสดุตกแต่ง ตามรายละเอียดงานตกแต่งภายใน</t>
  </si>
  <si>
    <t>P5 : กรุกระเบื้องเซรามิค ขนาด 20x10 cm.สีเทาอ่อน (ห้องน้า โซนแห้ง)</t>
  </si>
  <si>
    <t>งานกันซึมห้องน้า</t>
  </si>
  <si>
    <t>งาน curb ห้องน้า</t>
  </si>
  <si>
    <t>งาน curb รอบอาคาร</t>
  </si>
  <si>
    <t>งานผนังภายนอกเซาะร่อง PVC</t>
  </si>
  <si>
    <t>งานฉาบปูน+ปูนกาว+ยาแนว สา หรับพื้นปูกระเบื้องเซรามิค</t>
  </si>
  <si>
    <t>ทาสีฉาบโครงสร้างภายใน</t>
  </si>
  <si>
    <t xml:space="preserve"> ฝ้าเพดาน วัสดุตกแต่งตามรายละเอียดงานตกแต่งภายใน</t>
  </si>
  <si>
    <t xml:space="preserve">C0 </t>
  </si>
  <si>
    <t>C4 : ฝ้าท้องพื้นฉาบเรียบ ทาสีน้า อะคริลิค JOTUN JOTASHIELD COLOUR
EXTREME CODE 1105</t>
  </si>
  <si>
    <t>DA1</t>
  </si>
  <si>
    <t xml:space="preserve">บานเปิดคู่  90 องศา กระจกเทมเปอร์ลามิเนตใสติดตายหนา12มม. </t>
  </si>
  <si>
    <t>DA2</t>
  </si>
  <si>
    <t>ประตูหนีไฟบานเปิดเดี่ยว</t>
  </si>
  <si>
    <t>DA3</t>
  </si>
  <si>
    <t>DA4</t>
  </si>
  <si>
    <t>ประตู WPC ห้องพักประตูบานเปิดเดี่ยว</t>
  </si>
  <si>
    <t>DA5</t>
  </si>
  <si>
    <t>DA6</t>
  </si>
  <si>
    <t>DA7</t>
  </si>
  <si>
    <t>DA8</t>
  </si>
  <si>
    <t>DA9</t>
  </si>
  <si>
    <t>DA13</t>
  </si>
  <si>
    <t>ประตู WPC ห้องน้ำ ประตูบานเปิดเดี่ยว + เกร็ด WPC ระบายอากาศ</t>
  </si>
  <si>
    <t>ประตูโถงทางเดินประตูบานเปิดเดี่ยวกระจก TEMPERED ลามิเนตใส 10 มม.</t>
  </si>
  <si>
    <t>DA10</t>
  </si>
  <si>
    <t>ประตู WPCประตูบานเปิดเดี่ยว</t>
  </si>
  <si>
    <t>ประตู WPC ห้องงานระบบไฟฟ้า</t>
  </si>
  <si>
    <t>DA11</t>
  </si>
  <si>
    <t>DA12</t>
  </si>
  <si>
    <t>ประตูทหนีไฟ ดาดฟ้า</t>
  </si>
  <si>
    <t>WA1</t>
  </si>
  <si>
    <t>WA2</t>
  </si>
  <si>
    <t>WA3</t>
  </si>
  <si>
    <t>WA4</t>
  </si>
  <si>
    <t>WA5</t>
  </si>
  <si>
    <t>WA6</t>
  </si>
  <si>
    <t>WA7</t>
  </si>
  <si>
    <t>WA8</t>
  </si>
  <si>
    <t>WA9</t>
  </si>
  <si>
    <t>WA10</t>
  </si>
  <si>
    <t>WA11</t>
  </si>
  <si>
    <t>ชุดหน้าต่าง ห้องพักหน้าต่างบานเปิดเดี่ยว + ติดตายกระจก TEMPERED ลามิเนตใส 10 มม</t>
  </si>
  <si>
    <t>หน้าต่าง ห้องพักหน้าต่างบานเปิดเดี่ยวกระจก TEMPERED ลามิเนตใส 10 มม.</t>
  </si>
  <si>
    <t>หน้าต่าง พื้นที่เก็บของใต้บันไดหน้าต่างบานเปิดคู่เกร็ดอลูมิเนียม สีเทาเข้ม</t>
  </si>
  <si>
    <t>หน้าต่าง ช่อง SHAFTหน้าต่างบานเปิดเดี่ยวเกร็ดอลูมิเนียม สีเทาเข้ม</t>
  </si>
  <si>
    <t>หน้าต่าง ช่อง SHAFTหน้าต่างบานเปิดคู่เกร็ดอลูมิเนียม สีเทาเข้ม</t>
  </si>
  <si>
    <t>หน้าต่าง โถงทางเดินหน้าต่างบานเลื่อนสลับกระจก TEMPERED ลามิเนตใส 10 มม.</t>
  </si>
  <si>
    <t>หน้าต่าง ห้องเก็บของหน้าต่างบานเปิดเดี่ยว + ติดตายกระจก TEMPERED ลามิเนตใส 10 มม</t>
  </si>
  <si>
    <t>หน้าต่าง ห้องน้ำหน้าต่างบานกระทุ้งกระจก TEMPERED ลามิเนตใส 10 มม.</t>
  </si>
  <si>
    <t>หน้าต่าง โถงทางเดินหน้าต่างบานติดตายกระจก TEMPERED ลามิเนตใส 10 มม.</t>
  </si>
  <si>
    <t>หน้าต่าง โถงทางเดินหน้าต่างบานกระทุ้งกระจก TEMPERED ลามิเนตใส 10 มม.</t>
  </si>
  <si>
    <t>DB1</t>
  </si>
  <si>
    <t>ชุดประตูบานเปิดประตูบานเปิดคู่ + กระจกติดตายกระจก TEMPERED ลามิเนตใส 10 มม.</t>
  </si>
  <si>
    <t>DB2</t>
  </si>
  <si>
    <t>ประตูหนีไฟประตูบานเปิดเดี่ยว สีเทาเข้ม</t>
  </si>
  <si>
    <t>DB4</t>
  </si>
  <si>
    <t>DB3</t>
  </si>
  <si>
    <t>DB6</t>
  </si>
  <si>
    <t>DB5</t>
  </si>
  <si>
    <t>ประตู WPC ห้องน้ำประตูบานเปิดเดี่ยว + เกร็ด WPC ระบายอากาศ</t>
  </si>
  <si>
    <t>DB11</t>
  </si>
  <si>
    <t>DB7</t>
  </si>
  <si>
    <t xml:space="preserve">DB8 </t>
  </si>
  <si>
    <t>DB9</t>
  </si>
  <si>
    <t>DB10</t>
  </si>
  <si>
    <t>ประตู WPC ห้องพักประตูบานเลื่อน</t>
  </si>
  <si>
    <t>DB12</t>
  </si>
  <si>
    <t>ประตูทหนีไฟ ดาดฟ้าประตูบานเปิดคู่ สีเทาเข้ม</t>
  </si>
  <si>
    <t>DB13</t>
  </si>
  <si>
    <t>ประตูทหนีไฟ ดาดฟ้าประตูบานเปิดเดี่ยว สีเทาเข้ม</t>
  </si>
  <si>
    <t>DB14</t>
  </si>
  <si>
    <t>WB1</t>
  </si>
  <si>
    <t>หน้าต่าง พื้นที่เก็บของใต้บันไดหน้าต่างบานเปิดคู่เกร็ดอลูมิเนียม สีเทาเข้ม(GREY) ผิว SHR</t>
  </si>
  <si>
    <t>WB2</t>
  </si>
  <si>
    <t>หน้าต่าง โถงต้อนรับหน้าต่างบานติดตายกระจก TEMPERED ลามิเนตใส 10 มม.</t>
  </si>
  <si>
    <t>WB4</t>
  </si>
  <si>
    <t>WB3</t>
  </si>
  <si>
    <t>หน้าต่าง สำนักงานหน้าต่างบานกระทุ้งกระจก TEMPERED ลามิเนตใส 10 มม.</t>
  </si>
  <si>
    <t>WB5</t>
  </si>
  <si>
    <t>WB7</t>
  </si>
  <si>
    <t>WB6</t>
  </si>
  <si>
    <t>ชุดหน้าต่าง ห้องพักหน้าต่างบานเปิดเดี่ยว + ติดตายกระจก TEMPERED ลามิเนตใส 10 มม.</t>
  </si>
  <si>
    <t>WB8</t>
  </si>
  <si>
    <t>หน้าต่าง ช่องติดตั้ง CDU หน้าต่างบานเปิดเดี่ยวเกร็ดอลูมิเนียม สีเทาเข้ม(GREY) ผิว SHR</t>
  </si>
  <si>
    <t>WB9</t>
  </si>
  <si>
    <t>หน้าต่าง ช่องติดตั้ง CDUหน้าต่างบานเปิดเดี่ยวเกร็ดอลูมิเนียม สีเทาเข้ม(GREY) ผิว SHR</t>
  </si>
  <si>
    <t>WB11</t>
  </si>
  <si>
    <t>WB10</t>
  </si>
  <si>
    <t>หน้าต่าง ช่องติดตั้ง CDUเกร็ดอลูมิเนียม สีเทาเข้ม(GREY) ผิว SHR</t>
  </si>
  <si>
    <t>WB12</t>
  </si>
  <si>
    <t>หน้าต่าง ช่อง SHAFTหน้าต่างบานเปิดเดี่ยวเกร็ดอลูมิเนียม สีเทาเข้ม(GREY) ผิว SHR</t>
  </si>
  <si>
    <t>WB13</t>
  </si>
  <si>
    <t>หน้าต่าง ช่อง SHAFTหน้าต่างบานเปิดคู่เกร็ดอลูมิเนียม สีเทาเข้ม(GREY) ผิว SHR</t>
  </si>
  <si>
    <t>WB14</t>
  </si>
  <si>
    <t>หน้าต่าง โถงทางเดินหน้าต่างบานกระทุ้ง + ติดตายกระจก TEMPERED ลามิเนตใส 10 มม.</t>
  </si>
  <si>
    <t>WB15</t>
  </si>
  <si>
    <t>หน้าต่าง ห้องพักหน้าต่างบานกระทุ้งกระจก TEMPERED ลามิเนตใส 10 มม.</t>
  </si>
  <si>
    <t>WB16</t>
  </si>
  <si>
    <t>หน้าต่างบานเลื่อนสลับกระจก TEMPERED ลามิเนตใส 10 มม.</t>
  </si>
  <si>
    <t>WB17</t>
  </si>
  <si>
    <t>หน้าต่าง ห้องน้ำหน้าต่างบานเลื่อนสลับกระจก TEMPERED ลามิเนตใส 10 มม.</t>
  </si>
  <si>
    <t>WB18</t>
  </si>
  <si>
    <t>หน้าต่าง ห้องพักหน้าต่างบานเลื่อนสลับกระจก TEMPERED ลามิเนตใส 10 มม.</t>
  </si>
  <si>
    <t>WB19</t>
  </si>
  <si>
    <t>WB20</t>
  </si>
  <si>
    <t>หน้าต่าง ห้องพักหน้าต่างบานเปิด + ติดตายกระจก TEMPERED ลามิเนตใส 10 มม.
ตาย</t>
  </si>
  <si>
    <t>WB21</t>
  </si>
  <si>
    <t>หน้าต่าง บันไดหน้าต่างบานกระทุ้งกระจก TEMPERED ลามิเนตใส 10 มม.</t>
  </si>
  <si>
    <t>ประตู โถงทางเดินประตูบานเปิดเดี่ยวกระจก TEMPERED ลามิเนตใส 10 มม.</t>
  </si>
  <si>
    <t>ชานพัก คสล.ขัดผิวเรียบ ทา ผิวขัดมัน</t>
  </si>
  <si>
    <t>ลูกนอน - ลูกตั้ง คสล.ขัดผิวเรียบ</t>
  </si>
  <si>
    <t>จมูกบันไดอลูมิเนียมสีเทาเข้มผู้รับจ้างเหมาเสนอตัวอย่างแก่ผู้ออกแบบก่อนจัดซื้อ</t>
  </si>
  <si>
    <t>ราวบันไดจับเหล็ก+ตาข่ายเหล็ก</t>
  </si>
  <si>
    <t>ฉาบแต่งด้านข้างและท้องบันได</t>
  </si>
  <si>
    <t>ทาสีด้านข้างและท้องบันได</t>
  </si>
  <si>
    <t>ลูกนอน - ลูกตั้ง คสล.ขัดผิวเรียบ ทา ผิวขัดมัน</t>
  </si>
  <si>
    <t xml:space="preserve">งานตีเส้นจอดรถ </t>
  </si>
  <si>
    <t>งาน gutter/Floor Depress</t>
  </si>
  <si>
    <t>รวมงานบันได</t>
  </si>
  <si>
    <t>งานถนน ค.ส.ล.</t>
  </si>
  <si>
    <t>งานดินขุด</t>
  </si>
  <si>
    <t>ทรายหยาบ</t>
  </si>
  <si>
    <t>คอนกรีต 280 ksc</t>
  </si>
  <si>
    <t>Wiremesh 6 mm.@0.20</t>
  </si>
  <si>
    <t>หินคลุก</t>
  </si>
  <si>
    <t>บดอัดดินเดิม</t>
  </si>
  <si>
    <t>ไม้แบบ</t>
  </si>
  <si>
    <t>PE SHEET 0.3mm.Thk.</t>
  </si>
  <si>
    <t xml:space="preserve"> RB19</t>
  </si>
  <si>
    <t xml:space="preserve">ผิวขัดมัน </t>
  </si>
  <si>
    <t>รวมราคาสุทธิ  งานภายนอก</t>
  </si>
  <si>
    <t>ลบ.ม</t>
  </si>
  <si>
    <t>งานรั้ว</t>
  </si>
  <si>
    <t>F3:พื้นกระเบื้องแกรนิตโต้ ขนาด 600x600 mm. สีเทาอ่อน</t>
  </si>
  <si>
    <t>'F7:พื้นคอนกรีตขัดเรียบ</t>
  </si>
  <si>
    <t>P6 : กรุกระเบื้องเซรามิค ขนาด 20x10 cm. สีเทาเข้ม (ห้องน้า โซนเปียก)</t>
  </si>
  <si>
    <t xml:space="preserve">RF1'พื้นคอนกรีตเดิม ทาสีกันซึมชนิดโพลียูรีเทน (สูตรน้า) ความหนา 1.2 มม./ยี่ห้อ Sto สีเทา รุ่นStoPur 66 </t>
  </si>
  <si>
    <t>SK2 บัวพื้นกระเบื้องสีและชนิดเดียวกับวัสดุพื้น</t>
  </si>
  <si>
    <t>ADD</t>
  </si>
  <si>
    <t>- DB 28 มม. SD-40(4.83 กก./ม.)</t>
  </si>
  <si>
    <t>งานกันซึมภายใน</t>
  </si>
  <si>
    <t>งานกันซึมภายนอก</t>
  </si>
  <si>
    <t>- งานคอนกรีต( fc' = 280  กก./ตร.ซม. , ทรงกระบอก) กันซึม</t>
  </si>
  <si>
    <t>DC1</t>
  </si>
  <si>
    <t>WC1</t>
  </si>
  <si>
    <t>WC2</t>
  </si>
  <si>
    <t>บาท</t>
  </si>
  <si>
    <t>Dowel เข็ม Ø 0.60 ม.</t>
  </si>
  <si>
    <t>Dowel เข็ม Ø 0.35 ม.</t>
  </si>
  <si>
    <t>ขนดินออก</t>
  </si>
  <si>
    <r>
      <t>Expension Joint</t>
    </r>
    <r>
      <rPr>
        <sz val="14"/>
        <color indexed="10"/>
        <rFont val="BrowalliaUPC"/>
        <family val="2"/>
        <charset val="1"/>
      </rPr>
      <t>--&gt;Contruaction joint</t>
    </r>
  </si>
  <si>
    <t>เซี้ยม</t>
  </si>
  <si>
    <r>
      <t xml:space="preserve">  - งานฉาบโครงสร้าง </t>
    </r>
    <r>
      <rPr>
        <sz val="14"/>
        <color indexed="10"/>
        <rFont val="Angsana New"/>
        <family val="1"/>
      </rPr>
      <t>--&gt; งานฉาบโครงสร้าง+Skim</t>
    </r>
  </si>
  <si>
    <r>
      <t>ST1 /</t>
    </r>
    <r>
      <rPr>
        <b/>
        <sz val="16"/>
        <color indexed="10"/>
        <rFont val="Angsana New"/>
        <family val="1"/>
      </rPr>
      <t xml:space="preserve"> ST 3</t>
    </r>
  </si>
  <si>
    <r>
      <t>ST2 /</t>
    </r>
    <r>
      <rPr>
        <b/>
        <sz val="16"/>
        <color indexed="10"/>
        <rFont val="Angsana New"/>
        <family val="1"/>
      </rPr>
      <t xml:space="preserve"> ST 4</t>
    </r>
  </si>
  <si>
    <t>งานตีเส้นที่จอดรถคนพิการ</t>
  </si>
  <si>
    <t>By Owner</t>
  </si>
  <si>
    <r>
      <t xml:space="preserve">ตร.ม. </t>
    </r>
    <r>
      <rPr>
        <sz val="16"/>
        <color indexed="10"/>
        <rFont val="Angsana New"/>
        <family val="1"/>
      </rPr>
      <t>L/S</t>
    </r>
  </si>
  <si>
    <r>
      <t>เดือน</t>
    </r>
    <r>
      <rPr>
        <sz val="16"/>
        <color indexed="10"/>
        <rFont val="Angsana New"/>
        <family val="1"/>
      </rPr>
      <t xml:space="preserve"> L/S</t>
    </r>
  </si>
  <si>
    <r>
      <t>เมตร</t>
    </r>
    <r>
      <rPr>
        <sz val="16"/>
        <color indexed="10"/>
        <rFont val="Angsana New"/>
        <family val="1"/>
      </rPr>
      <t xml:space="preserve"> L/S</t>
    </r>
  </si>
  <si>
    <r>
      <t>ชุด</t>
    </r>
    <r>
      <rPr>
        <sz val="16"/>
        <color indexed="10"/>
        <rFont val="Angsana New"/>
        <family val="1"/>
      </rPr>
      <t xml:space="preserve"> L/S</t>
    </r>
  </si>
  <si>
    <t>ค่าธรรมเนียมธนาคาร</t>
  </si>
  <si>
    <r>
      <t>ค่ากระแสไฟฟ้า</t>
    </r>
    <r>
      <rPr>
        <sz val="16"/>
        <color indexed="10"/>
        <rFont val="Angsana New"/>
        <family val="1"/>
      </rPr>
      <t xml:space="preserve"> --&gt; รวมค่าอุปกรณ์</t>
    </r>
  </si>
  <si>
    <r>
      <t>ค่าน้ำประปา</t>
    </r>
    <r>
      <rPr>
        <sz val="16"/>
        <color indexed="10"/>
        <rFont val="Angsana New"/>
        <family val="1"/>
      </rPr>
      <t xml:space="preserve"> --&gt; รวมค่าอุปกรณ์</t>
    </r>
  </si>
  <si>
    <r>
      <t>ประตู WPCประตูบานเปิดเดี่ยว</t>
    </r>
    <r>
      <rPr>
        <sz val="14"/>
        <color indexed="10"/>
        <rFont val="Angsana New"/>
        <family val="1"/>
      </rPr>
      <t xml:space="preserve"> - -&gt; ประตูอลูมิเนียม</t>
    </r>
  </si>
  <si>
    <r>
      <t xml:space="preserve"> </t>
    </r>
    <r>
      <rPr>
        <sz val="16"/>
        <rFont val="Calibri"/>
        <family val="2"/>
      </rPr>
      <t>­</t>
    </r>
    <r>
      <rPr>
        <sz val="16"/>
        <rFont val="Angsana New"/>
        <family val="1"/>
      </rPr>
      <t>DB 28มม. SD-40(4.843กก./ม.)</t>
    </r>
  </si>
  <si>
    <r>
      <rPr>
        <sz val="16"/>
        <rFont val="Angsana New"/>
        <family val="1"/>
      </rPr>
      <t xml:space="preserve"> - งานคอนกรีต( fc' = 350  กก./ตร.ซม.)</t>
    </r>
    <r>
      <rPr>
        <sz val="16"/>
        <color indexed="10"/>
        <rFont val="Angsana New"/>
        <family val="1"/>
      </rPr>
      <t xml:space="preserve"> -&gt; 320 POST</t>
    </r>
  </si>
  <si>
    <r>
      <t xml:space="preserve"> - งานคอนกรีต( fc' = 350  กก./ตร.ซม.) </t>
    </r>
    <r>
      <rPr>
        <sz val="16"/>
        <color indexed="10"/>
        <rFont val="Angsana New"/>
        <family val="1"/>
      </rPr>
      <t>-&gt; 320 POST</t>
    </r>
  </si>
  <si>
    <t>ชุดประตู สำนักงานประตูบานเปิดเดี่ยว + บานเลื่อน + กระจกติดตายกระจก TEMPERED 
ลามิเนตใส 10 มม.</t>
  </si>
  <si>
    <t>ผนังยิบซั่มบอร์ด หนา 9 มม. กรุ 2 ด้านบนโครงเคร่าเหล็กชุบสังกะสี @ 0.60x0.60
 # รอยต่อฉาบเรียบ</t>
  </si>
  <si>
    <r>
      <t xml:space="preserve">ราวบันไดจับเหล็ก+ตาข่ายเหล็ก </t>
    </r>
    <r>
      <rPr>
        <sz val="16"/>
        <color indexed="10"/>
        <rFont val="Angsana New"/>
        <family val="1"/>
      </rPr>
      <t>--&gt; บันไดเหล็ก</t>
    </r>
  </si>
  <si>
    <t>ขนเศษเข็ม PC Spun Pile Dia.0.35x0.35m.</t>
  </si>
  <si>
    <t xml:space="preserve">ขนดินออก </t>
  </si>
  <si>
    <t>ขนเศษเข็ม PC Spun Pile Dia.0.60x0.60m.</t>
  </si>
  <si>
    <t>ฝ้าต่างระดับ</t>
  </si>
  <si>
    <r>
      <t>กรมธรรม์</t>
    </r>
    <r>
      <rPr>
        <sz val="16"/>
        <color indexed="10"/>
        <rFont val="Angsana New"/>
        <family val="1"/>
      </rPr>
      <t xml:space="preserve"> L.S</t>
    </r>
  </si>
  <si>
    <t>ค่าเช่าที่สำหรับทำที่พักแรงงานก่อสร้าง</t>
  </si>
  <si>
    <r>
      <t>งานระบบป้องกันดินพัง</t>
    </r>
    <r>
      <rPr>
        <sz val="16"/>
        <color indexed="10"/>
        <rFont val="Angsana New"/>
        <family val="1"/>
      </rPr>
      <t xml:space="preserve"> </t>
    </r>
  </si>
  <si>
    <r>
      <t xml:space="preserve">ประกันภัยชนิด All Risks </t>
    </r>
    <r>
      <rPr>
        <sz val="16"/>
        <color indexed="10"/>
        <rFont val="Angsana New"/>
        <family val="1"/>
      </rPr>
      <t>--&gt; ไม่รวมค่าประกันภัย เฉพาะ ค่าเสียหายส่วนแรก</t>
    </r>
  </si>
  <si>
    <t>ค่าบ้านพักคนงาน</t>
  </si>
  <si>
    <t>ค่าโทรศัพท์ และ Internet</t>
  </si>
  <si>
    <t>ราวกันตก</t>
  </si>
  <si>
    <t>F5 พื้นกระเบื้อง PORCELAIN ขนาด 60x60 cm. ผิวหยาบ สีเทาเข้ม 
 ยาแนวสีเทาเข้ม (ห้องน้ำส่วนเปียก)</t>
  </si>
  <si>
    <t>F6 พื้นกระเบื้อง PORCELAIN ขนาด 60x60 cm. ผิวหยาบ สีเทาเข้ม
 ยาแนวสีเทาเข้ม (ส่วนระเบียง)</t>
  </si>
  <si>
    <r>
      <t>F9 LIQUID WATERPROOFING SYSTEM APPLY ON FLOOR AND 
TURN UP TO WALL, HIGH = 300 MM ( MASTER SEAL 640 )
'PRODUCT OF BASF OR EQUIVALENT</t>
    </r>
    <r>
      <rPr>
        <sz val="16"/>
        <color indexed="10"/>
        <rFont val="Angsana New"/>
        <family val="1"/>
      </rPr>
      <t xml:space="preserve"> --&gt; อยู่ในโครงสร้าง</t>
    </r>
  </si>
  <si>
    <t>C1 : ฝ้ายิปซั่มหนา 9มม. โครงเหล็กชุบสังกะสี ฉาบเรียบขัดรอยต่อแผ่น
 ทาสี TOA/รุ่น SHIELD-1 NANO CLEANภายนอกอาคาร สีขาว รหัส K7012
 (ผิวด้าน) (In the Light)</t>
  </si>
  <si>
    <t>C2 : ฝ้ายิปซั่มหนา 9มม.แบบกันชื้น โครงเหล็กชุบสังกะสี ฉาบเรียบขัดรอยต่อแผ่น ทาสี TOA/รุ่น SHIELD-1 NANOCLEAN ภายนอกอาคาร สีขาว รหัส
 K7012 (In the Light)(ผิวด้าน)</t>
  </si>
  <si>
    <t>P1 : ผนังก่ออิฐมอญ ฉาบปูนเรียบ ทาสี Nippon Paint เกรด 15 ปี 
ภายนอกอาคาร สี'เทาเข้ม รหัส NP N 3033D (Stormy Night) (ผิวSHEEN)</t>
  </si>
  <si>
    <t>P2 : ผนังก่ออิฐมอญ ฉาบปูนเรียบ ทาสี Nippon Paint เกรด 15 ปี 
ภายนอกอาคาร สี'ครีม รหัส NP N 3180P (Humble Pie) (ผิวSHEEN)</t>
  </si>
  <si>
    <t>P3 : ผนังก่ออิฐมอญ ฉาบปูนเรียบ ทาสี Nippon Paint เกรด 15 ปี
 ภายนอกอาคาร สีเทาอ่อน รหัส NP N 3030P (Silver Pot) (ผิวSHEEN)</t>
  </si>
  <si>
    <t>F4 พื้นกระเบื้อง PORCELAIN ขนาด 60x60 cm. ผิวหยาบ สีเทาอ่อน 
(ห้องน้ำส่วนแห้ง)</t>
  </si>
  <si>
    <t>F1 พื้นกระเบื้องแกรนิตโต้ ขนาด 1200x600 mm. สีเทาอ่อน
 (ส่วนโถงทางเดิน)</t>
  </si>
  <si>
    <t>C3 : ฝ้าท้องพื้นคอนกรีตเดิม ทาสีรองพื้นปูนเก่า /ปรับสภาพผิวด้วย
 SKIM COAT /ทาสีทับหน้า TOA/รุ่น SHIELD-1NANO CLEAN 
ภายในอาคาร สีน้าเงินเข้ม TOA B4151(Atoll From Above)</t>
  </si>
  <si>
    <r>
      <t>SK1 บัวสำเร็จเชิงผนัง PVC 3 นิ้ว ลายไม้ หรือ สีใกล้เคียงพื้น</t>
    </r>
    <r>
      <rPr>
        <sz val="16"/>
        <color indexed="10"/>
        <rFont val="Angsana New"/>
        <family val="1"/>
      </rPr>
      <t xml:space="preserve"> --&gt;
 Apace B-1 กว้าง 3" หน้า 8 mm.</t>
    </r>
  </si>
  <si>
    <t>P4 : ผนังก่ออิฐมอญ ฉาบปูนเรียบ ทาสี Nippon Paint เกรด 15 ปี 
ภายในอาคาร สีขาว รหัส NP OW 2164P (Lilac White) (ผิวSHEEN)</t>
  </si>
  <si>
    <t>ประตูห้องอาบน้ำ</t>
  </si>
  <si>
    <t>ประตูโถงทางเดิน</t>
  </si>
  <si>
    <t>ประตูหนีไฟชั้นดาดฟ้า</t>
  </si>
  <si>
    <t>ชุดหน้าต่างห้องพัก</t>
  </si>
  <si>
    <t>ชุดหน้าต่างบานเกร็ด</t>
  </si>
  <si>
    <t>ชุดหน้างต่างบานติดตาย</t>
  </si>
  <si>
    <t>ประตูกระจกอลูมิเนียม และชุดหน้าต่างบานเลื่อน และ บานติดตาย</t>
  </si>
  <si>
    <t>บานเลื่อนเดี่ยว</t>
  </si>
  <si>
    <t>ประตู WPC ห้องน้ำ</t>
  </si>
  <si>
    <t>หน้างต่างบานเปิดเดียว</t>
  </si>
  <si>
    <t xml:space="preserve">  - งานฉาบผนังภายนอก --&gt; ฉาบ S-Wall ไส่ตาข่ายรอยต่อ </t>
  </si>
  <si>
    <r>
      <t>ค่าก่อสร้างโรงเก็บวัสดุและอุปกรณ์</t>
    </r>
    <r>
      <rPr>
        <sz val="16"/>
        <color indexed="10"/>
        <rFont val="Angsana New"/>
        <family val="1"/>
      </rPr>
      <t xml:space="preserve"> </t>
    </r>
  </si>
  <si>
    <r>
      <t xml:space="preserve">เคาน์เตอร์ล้างหน้า ขนาด 0.80x2.20 ม.(แกรนิต ดำอินเดีย) </t>
    </r>
    <r>
      <rPr>
        <sz val="16"/>
        <color indexed="10"/>
        <rFont val="Angsana New"/>
        <family val="1"/>
      </rPr>
      <t>--&gt;ไม่รวมหิน</t>
    </r>
  </si>
  <si>
    <r>
      <t xml:space="preserve">เคาน์เตอร์ล้างหน้า ขนาด 0.80x1.20 ม.(แกรนิต ดำอินเดีย) </t>
    </r>
    <r>
      <rPr>
        <sz val="16"/>
        <color indexed="10"/>
        <rFont val="Angsana New"/>
        <family val="1"/>
      </rPr>
      <t>--&gt; ไม่รวมหิน</t>
    </r>
  </si>
  <si>
    <r>
      <t xml:space="preserve">งานภายนอก </t>
    </r>
    <r>
      <rPr>
        <b/>
        <sz val="14"/>
        <color indexed="10"/>
        <rFont val="BrowalliaUPC"/>
        <family val="2"/>
        <charset val="1"/>
      </rPr>
      <t>--&gt; PRO SUM</t>
    </r>
  </si>
  <si>
    <t xml:space="preserve">ค่าใช้จ่ายในการประสานงานงานระบบ และ ผู้รับเหมาอื่นๆ </t>
  </si>
  <si>
    <t>เหล็ก</t>
  </si>
  <si>
    <t>คอนกรีต</t>
  </si>
  <si>
    <t>เหล็ก / คอนกรีต</t>
  </si>
  <si>
    <t>พท.ใช้สอยรวม อาคาร A+B</t>
  </si>
  <si>
    <t>ตรม.</t>
  </si>
  <si>
    <r>
      <t xml:space="preserve">ค่าก่อสร้าง งานโครงสร้าง และสถาปัตย์ </t>
    </r>
    <r>
      <rPr>
        <b/>
        <sz val="16"/>
        <color indexed="10"/>
        <rFont val="Angsana New"/>
        <family val="1"/>
      </rPr>
      <t xml:space="preserve"> ไม่รวมเตรียมการ ไม่รวมดำเนินการ+ไม่รวมกำไร ไม่รวมภาษีมูลค่าเพิ่ม 7 %</t>
    </r>
  </si>
  <si>
    <t xml:space="preserve">บาท </t>
  </si>
  <si>
    <t>บาท / ตร.ม.</t>
  </si>
  <si>
    <r>
      <t xml:space="preserve">ค่าก่อสร้าง งานโครงสร้าง และสถาปัตย์ รวมเตรียมการ รวมดำเนินการ+รวมกำไร </t>
    </r>
    <r>
      <rPr>
        <b/>
        <sz val="18"/>
        <color indexed="10"/>
        <rFont val="Angsana New"/>
        <family val="1"/>
      </rPr>
      <t>โดยไม่รวมภาษีมูลค่าเพิ่ม 7 %</t>
    </r>
  </si>
  <si>
    <r>
      <rPr>
        <b/>
        <sz val="16"/>
        <color indexed="56"/>
        <rFont val="Angsana New"/>
        <family val="1"/>
      </rPr>
      <t>ค่าก่อสร้าง งานโครงสร้าง และสถาปัตย์ รวมเตรียมการ รวมดำเนินการ+รวมกำไร</t>
    </r>
    <r>
      <rPr>
        <b/>
        <sz val="16"/>
        <rFont val="Angsana New"/>
        <family val="1"/>
      </rPr>
      <t xml:space="preserve"> </t>
    </r>
    <r>
      <rPr>
        <b/>
        <sz val="16"/>
        <color indexed="10"/>
        <rFont val="Angsana New"/>
        <family val="1"/>
      </rPr>
      <t>โดยไม่รวมภาษีมูลค่าเพิ่ม 7 %</t>
    </r>
  </si>
  <si>
    <r>
      <t xml:space="preserve">ค่าก่อสร้าง งานโครงสร้าง และสถาปัตย์  </t>
    </r>
    <r>
      <rPr>
        <b/>
        <sz val="18"/>
        <color indexed="10"/>
        <rFont val="Angsana New"/>
        <family val="1"/>
      </rPr>
      <t>ไม่รวมเตรียมการ ไม่รวมดำเนินการ+ไม่รวมกำไร ไม่รวมภาษีมูลค่าเพิ่ม 7 %</t>
    </r>
  </si>
  <si>
    <t xml:space="preserve">ผู้ประมาณราคา </t>
  </si>
  <si>
    <t xml:space="preserve">งานภายนอก </t>
  </si>
  <si>
    <r>
      <t xml:space="preserve"> - งานกลบดิน </t>
    </r>
    <r>
      <rPr>
        <sz val="16"/>
        <color indexed="8"/>
        <rFont val="Angsana New"/>
        <family val="1"/>
      </rPr>
      <t>--&gt; ทรายถม</t>
    </r>
  </si>
  <si>
    <r>
      <t xml:space="preserve">  - ผนังก่ออิฐมวลเบา </t>
    </r>
    <r>
      <rPr>
        <sz val="14"/>
        <color indexed="10"/>
        <rFont val="Angsana New"/>
        <family val="1"/>
      </rPr>
      <t>--&gt; S-Wall หนา 9 cm.</t>
    </r>
    <r>
      <rPr>
        <sz val="14"/>
        <rFont val="Angsana New"/>
        <family val="1"/>
      </rPr>
      <t xml:space="preserve"> -ขอปรับเป้น wallpanel แล้ว ฉาบแทน</t>
    </r>
  </si>
  <si>
    <r>
      <t xml:space="preserve">  - งานฉาบผนังภายใน</t>
    </r>
    <r>
      <rPr>
        <sz val="14"/>
        <color indexed="10"/>
        <rFont val="Angsana New"/>
        <family val="1"/>
      </rPr>
      <t xml:space="preserve"> --&gt; Skim 2 ครั้ง</t>
    </r>
    <r>
      <rPr>
        <sz val="14"/>
        <rFont val="Angsana New"/>
        <family val="1"/>
      </rPr>
      <t xml:space="preserve"> -ฉาบ และ skim</t>
    </r>
  </si>
  <si>
    <r>
      <t xml:space="preserve">  - ผนังก่ออิฐมอญ </t>
    </r>
    <r>
      <rPr>
        <sz val="14"/>
        <color indexed="10"/>
        <rFont val="Angsana New"/>
        <family val="1"/>
      </rPr>
      <t>--&gt; S-Wall หนา 7.5 cm.</t>
    </r>
    <r>
      <rPr>
        <sz val="14"/>
        <rFont val="Angsana New"/>
        <family val="1"/>
      </rPr>
      <t xml:space="preserve"> เป็น wall panel แล้วฉาบ</t>
    </r>
  </si>
  <si>
    <t>spiral RB9 add</t>
  </si>
  <si>
    <t>Shear Stud add</t>
  </si>
  <si>
    <t xml:space="preserve">ปูนทรายปรับระดับสำหรับกระเบื้องยาง </t>
  </si>
  <si>
    <t>ประตูห้องอาบน้ำ by owner</t>
  </si>
  <si>
    <t>ลดราคาต่อรอง</t>
  </si>
  <si>
    <t>วันที่ 4 กันยายน 2567</t>
  </si>
  <si>
    <t xml:space="preserve">ผู้เสนอราคา </t>
  </si>
  <si>
    <t>ค่าดำเนินการ 8  %</t>
  </si>
  <si>
    <r>
      <t>ค่าขออนุญาตติดตั้งไฟฟ้าชั่วคราว</t>
    </r>
    <r>
      <rPr>
        <sz val="16"/>
        <color indexed="10"/>
        <rFont val="Angsana New"/>
        <family val="1"/>
      </rPr>
      <t xml:space="preserve"> </t>
    </r>
  </si>
  <si>
    <r>
      <t>ค่าขออนุญาตติดตั้งประปาชั่วคราว</t>
    </r>
    <r>
      <rPr>
        <sz val="16"/>
        <color indexed="10"/>
        <rFont val="Angsana New"/>
        <family val="1"/>
      </rPr>
      <t xml:space="preserve"> </t>
    </r>
  </si>
  <si>
    <r>
      <t>ค่าขออนุญาตติดตั้งโทรศัพท์ชั่วคราว พร้อม INTERNET</t>
    </r>
    <r>
      <rPr>
        <sz val="16"/>
        <color indexed="10"/>
        <rFont val="Angsana New"/>
        <family val="1"/>
      </rPr>
      <t xml:space="preserve"> </t>
    </r>
  </si>
  <si>
    <r>
      <t>ค่าทำรายงานและทดสอบตามข้อกำหนด สวล.(ถ้ามี)</t>
    </r>
    <r>
      <rPr>
        <sz val="16"/>
        <color indexed="10"/>
        <rFont val="Angsana New"/>
        <family val="1"/>
      </rPr>
      <t xml:space="preserve"> </t>
    </r>
  </si>
  <si>
    <r>
      <t>งานถังเก็บน้ำใต้ดิน ถังเก็บน้ำชั้นดาดฟ้า และถังบำบัด</t>
    </r>
    <r>
      <rPr>
        <b/>
        <sz val="16"/>
        <color indexed="8"/>
        <rFont val="Angsana New"/>
        <family val="1"/>
      </rPr>
      <t xml:space="preserve"> </t>
    </r>
  </si>
  <si>
    <t>ค่าเปลี่ยนผู้ควบคุมงานตามข้อกฎหมาย</t>
  </si>
  <si>
    <t>Mobile  Crane ช่วงเริ่มงาน,ปลายงาน</t>
  </si>
  <si>
    <t xml:space="preserve">  เพื่อความปลอดภัยตามกฎหมายแรงงาน</t>
  </si>
  <si>
    <t>งานรั้วชั่วคราวสูง6.00เมตร,และรั้วเสริม Mesh Sheet สูง 3.00 เมตร</t>
  </si>
  <si>
    <t>นั่งร้านรอบอาคาร+ราวกันตก+Curb กันของตก เพื่อความปลอดภัยตามกฎหมายแรงงาน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</si>
</sst>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&quot;$&quot;#,##0.00_);[Red]\(&quot;$&quot;#,##0.00\)"/>
    <numFmt numFmtId="189" formatCode="_(&quot;$&quot;* #,##0.00_);_(&quot;$&quot;* \(#,##0.00\);_(&quot;$&quot;* &quot;-&quot;??_);_(@_)"/>
    <numFmt numFmtId="190" formatCode="_(* #,##0.00_);_(* \(#,##0.00\);_(* &quot;-&quot;??_);_(@_)"/>
    <numFmt numFmtId="191" formatCode="_-* #,##0_-;\-* #,##0_-;_-* &quot;-&quot;??_-;_-@_-"/>
    <numFmt numFmtId="192" formatCode="0.0"/>
    <numFmt numFmtId="193" formatCode="[$-101041E]d\ mmmm\ yyyy;@"/>
    <numFmt numFmtId="194" formatCode="_(* #,##0.00_);_(* \(#,##0.00\);_(* \-??_);_(@_)"/>
    <numFmt numFmtId="195" formatCode="_-* #,##0.00_-;\-* #,##0.00_-;_-* \-??_-;_-@_-"/>
    <numFmt numFmtId="196" formatCode="_(* #,##0_);_(* \(#,##0\);_(* \-??_);_(@_)"/>
    <numFmt numFmtId="197" formatCode="_(* #,##0.000000_);_(* \(#,##0.000000\);_(* &quot;-&quot;??_);_(@_)"/>
    <numFmt numFmtId="198" formatCode="_-* #,##0.00\ _D_M_-;\-* #,##0.00\ _D_M_-;_-* &quot;-&quot;??\ _D_M_-;_-@_-"/>
    <numFmt numFmtId="199" formatCode="0.00000"/>
    <numFmt numFmtId="200" formatCode="&quot;\&quot;#,##0;[Red]&quot;\&quot;\-#,##0"/>
    <numFmt numFmtId="201" formatCode="_ * #,##0.00_ ;_ * \-#,##0.00_ ;_ * &quot;-&quot;??_ ;_ @_ "/>
    <numFmt numFmtId="202" formatCode="_ * #,##0_ ;_ * \-#,##0_ ;_ * &quot;-&quot;_ ;_ @_ "/>
    <numFmt numFmtId="203" formatCode="&quot;฿&quot;\t#,##0_);\(&quot;฿&quot;\t#,##0\)"/>
    <numFmt numFmtId="204" formatCode="\t0.00E+00"/>
    <numFmt numFmtId="205" formatCode="#,##0.0_);\(#,##0.0\)"/>
    <numFmt numFmtId="206" formatCode="\ว\ว\/\ด\ด\/\ป\ป"/>
    <numFmt numFmtId="207" formatCode="0.0&quot;  &quot;"/>
    <numFmt numFmtId="208" formatCode="#,##0.0"/>
    <numFmt numFmtId="209" formatCode="d\ ดดดด\ &quot;พ.ศ.&quot;\ bbbb"/>
    <numFmt numFmtId="210" formatCode="#,##0;\(#,##0\)"/>
    <numFmt numFmtId="211" formatCode="\t#,##0_);[Red]\(\t#,##0\)"/>
    <numFmt numFmtId="212" formatCode="\$#,##0.00;\(\$#,##0.00\)"/>
    <numFmt numFmtId="213" formatCode="\$#,##0;\(\$#,##0\)"/>
    <numFmt numFmtId="214" formatCode="#,##0\ &quot;F&quot;;[Red]\-#,##0\ &quot;F&quot;"/>
    <numFmt numFmtId="215" formatCode="dd\-mmm\-yy_)"/>
    <numFmt numFmtId="216" formatCode="_ &quot;F&quot;\ * #,##0_ ;_ &quot;F&quot;\ * \-#,##0_ ;_ &quot;F&quot;\ * &quot;-&quot;_ ;_ @_ "/>
    <numFmt numFmtId="217" formatCode="_ &quot;F&quot;\ * #,##0.00_ ;_ &quot;F&quot;\ * \-#,##0.00_ ;_ &quot;F&quot;\ * &quot;-&quot;??_ ;_ @_ "/>
    <numFmt numFmtId="218" formatCode="0_)"/>
    <numFmt numFmtId="219" formatCode="General_)"/>
    <numFmt numFmtId="220" formatCode="\$#,##0\ ;\(\$#,##0\)"/>
    <numFmt numFmtId="221" formatCode="#,###.00"/>
    <numFmt numFmtId="222" formatCode="_-* #,##0_-;\-* #,##0_-;_-* \-_-;_-@_-"/>
    <numFmt numFmtId="223" formatCode="0&quot;  &quot;"/>
    <numFmt numFmtId="224" formatCode="0.00&quot;  &quot;"/>
    <numFmt numFmtId="225" formatCode=";;;"/>
    <numFmt numFmtId="226" formatCode="\ฃ#,##0;&quot;-ฃ&quot;#,##0"/>
    <numFmt numFmtId="227" formatCode="d\.m\.yy"/>
    <numFmt numFmtId="228" formatCode="[$-409]d\-mmm\-yy;@"/>
    <numFmt numFmtId="229" formatCode="#\)"/>
    <numFmt numFmtId="230" formatCode="#,##0.00_ ;[Red]\-#,##0.00\ "/>
  </numFmts>
  <fonts count="175">
    <font>
      <sz val="14"/>
      <name val="CordiaUPC"/>
    </font>
    <font>
      <sz val="14"/>
      <name val="CordiaUPC"/>
    </font>
    <font>
      <sz val="14"/>
      <name val="CordiaUPC"/>
      <family val="2"/>
    </font>
    <font>
      <sz val="14"/>
      <name val="Cordia New"/>
      <family val="2"/>
    </font>
    <font>
      <sz val="14"/>
      <name val="CordiaUPC"/>
      <family val="2"/>
    </font>
    <font>
      <b/>
      <sz val="14"/>
      <name val="BrowalliaUPC"/>
      <family val="2"/>
      <charset val="1"/>
    </font>
    <font>
      <sz val="14"/>
      <name val="BrowalliaUPC"/>
      <family val="2"/>
      <charset val="1"/>
    </font>
    <font>
      <sz val="14"/>
      <name val="CordiaUPC"/>
      <family val="2"/>
    </font>
    <font>
      <sz val="14"/>
      <name val="CordiaUPC"/>
      <family val="2"/>
    </font>
    <font>
      <sz val="11"/>
      <color indexed="8"/>
      <name val="Tahoma"/>
      <family val="2"/>
    </font>
    <font>
      <b/>
      <sz val="18"/>
      <name val="Angsana New"/>
      <family val="1"/>
    </font>
    <font>
      <sz val="14"/>
      <name val="Angsana New"/>
      <family val="1"/>
    </font>
    <font>
      <sz val="14"/>
      <name val="AngsanaUPC"/>
      <family val="1"/>
      <charset val="1"/>
    </font>
    <font>
      <sz val="10"/>
      <name val="Arial"/>
      <family val="2"/>
    </font>
    <font>
      <sz val="14"/>
      <name val="CordiaUPC"/>
      <family val="2"/>
    </font>
    <font>
      <sz val="16"/>
      <name val="AngsanaUPC"/>
      <family val="1"/>
      <charset val="1"/>
    </font>
    <font>
      <sz val="8"/>
      <name val="CordiaUPC"/>
      <family val="2"/>
    </font>
    <font>
      <sz val="14"/>
      <name val="CordiaUPC"/>
      <family val="2"/>
    </font>
    <font>
      <sz val="11"/>
      <color indexed="8"/>
      <name val="Tahoma"/>
      <family val="2"/>
    </font>
    <font>
      <sz val="14"/>
      <name val="CordiaUPC"/>
      <family val="2"/>
    </font>
    <font>
      <b/>
      <sz val="16"/>
      <name val="BrowalliaUPC"/>
      <family val="2"/>
      <charset val="1"/>
    </font>
    <font>
      <sz val="16"/>
      <name val="Angsana New"/>
      <family val="1"/>
    </font>
    <font>
      <sz val="14"/>
      <name val="CordiaUPC"/>
      <family val="2"/>
    </font>
    <font>
      <sz val="14"/>
      <name val="CordiaUPC"/>
      <family val="2"/>
    </font>
    <font>
      <sz val="11"/>
      <color indexed="8"/>
      <name val="Tahoma"/>
      <family val="2"/>
    </font>
    <font>
      <sz val="14"/>
      <name val="CordiaUPC"/>
      <family val="2"/>
    </font>
    <font>
      <sz val="18"/>
      <name val="Angsana New"/>
      <family val="1"/>
    </font>
    <font>
      <u/>
      <sz val="10"/>
      <color indexed="12"/>
      <name val="Arial"/>
      <family val="2"/>
    </font>
    <font>
      <b/>
      <sz val="16"/>
      <name val="Angsana New"/>
      <family val="1"/>
    </font>
    <font>
      <sz val="14"/>
      <name val="CordiaUPC"/>
      <family val="2"/>
    </font>
    <font>
      <b/>
      <sz val="14"/>
      <name val="Angsana New"/>
      <family val="1"/>
    </font>
    <font>
      <sz val="12"/>
      <name val="Angsana New"/>
      <family val="1"/>
    </font>
    <font>
      <sz val="16"/>
      <color indexed="10"/>
      <name val="Angsana New"/>
      <family val="1"/>
    </font>
    <font>
      <sz val="15"/>
      <name val="Angsana New"/>
      <family val="1"/>
    </font>
    <font>
      <sz val="16"/>
      <name val="EucrosiaUPC"/>
      <family val="1"/>
      <charset val="222"/>
    </font>
    <font>
      <sz val="14"/>
      <name val="BrowalliaUPC"/>
      <family val="2"/>
      <charset val="222"/>
    </font>
    <font>
      <sz val="13"/>
      <name val="Angsana New"/>
      <family val="1"/>
      <charset val="22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b/>
      <sz val="16"/>
      <color indexed="8"/>
      <name val="Angsana New"/>
      <family val="1"/>
    </font>
    <font>
      <sz val="14"/>
      <color indexed="10"/>
      <name val="BrowalliaUPC"/>
      <family val="2"/>
      <charset val="1"/>
    </font>
    <font>
      <sz val="16"/>
      <color indexed="8"/>
      <name val="Angsana New"/>
      <family val="1"/>
    </font>
    <font>
      <sz val="14"/>
      <color indexed="10"/>
      <name val="Angsana New"/>
      <family val="1"/>
    </font>
    <font>
      <b/>
      <sz val="16"/>
      <color indexed="10"/>
      <name val="Angsana New"/>
      <family val="1"/>
    </font>
    <font>
      <sz val="12"/>
      <name val="EucrosiaUPC"/>
      <family val="1"/>
      <charset val="1"/>
    </font>
    <font>
      <sz val="12"/>
      <name val="EucrosiaUPC"/>
      <family val="1"/>
      <charset val="222"/>
    </font>
    <font>
      <b/>
      <sz val="20"/>
      <name val="Angsana New"/>
      <family val="1"/>
    </font>
    <font>
      <sz val="14"/>
      <name val="Cordia New"/>
      <family val="2"/>
      <charset val="222"/>
    </font>
    <font>
      <sz val="12"/>
      <name val="Angsana New"/>
      <family val="1"/>
      <charset val="222"/>
    </font>
    <font>
      <sz val="10"/>
      <name val="MS Sans Serif"/>
      <family val="2"/>
      <charset val="222"/>
    </font>
    <font>
      <b/>
      <sz val="18"/>
      <color indexed="8"/>
      <name val="Angsana New"/>
      <family val="1"/>
    </font>
    <font>
      <b/>
      <sz val="16"/>
      <name val="Angsana New"/>
      <family val="1"/>
      <charset val="222"/>
    </font>
    <font>
      <sz val="16"/>
      <name val="Calibri"/>
      <family val="2"/>
    </font>
    <font>
      <sz val="16"/>
      <color indexed="8"/>
      <name val="AngsanaUPC"/>
      <family val="2"/>
      <charset val="1"/>
    </font>
    <font>
      <sz val="14"/>
      <name val="AngsanaUPC"/>
      <family val="1"/>
      <charset val="222"/>
    </font>
    <font>
      <b/>
      <sz val="18"/>
      <name val="Arial"/>
      <family val="2"/>
    </font>
    <font>
      <sz val="16"/>
      <name val="Cordia New"/>
      <family val="2"/>
    </font>
    <font>
      <b/>
      <sz val="12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name val="AngsanaUPC"/>
      <family val="1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4"/>
      <name val="Cordia New"/>
      <family val="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  <charset val="222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2"/>
      <name val="????"/>
      <charset val="136"/>
    </font>
    <font>
      <sz val="8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  <charset val="222"/>
    </font>
    <font>
      <sz val="12"/>
      <name val="Arial"/>
      <family val="2"/>
    </font>
    <font>
      <sz val="10"/>
      <color indexed="8"/>
      <name val="Arial"/>
      <family val="2"/>
    </font>
    <font>
      <b/>
      <sz val="14"/>
      <name val="DilleniaUPC"/>
      <family val="1"/>
      <charset val="222"/>
    </font>
    <font>
      <b/>
      <sz val="10"/>
      <name val="Helv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sz val="12"/>
      <name val="Tms Rmn"/>
      <charset val="222"/>
    </font>
    <font>
      <sz val="12"/>
      <name val="Arial"/>
      <family val="2"/>
      <charset val="222"/>
    </font>
    <font>
      <sz val="14"/>
      <name val="Cordia New"/>
      <family val="2"/>
      <charset val="1"/>
    </font>
    <font>
      <sz val="14"/>
      <name val="Cordia New"/>
      <family val="3"/>
    </font>
    <font>
      <u/>
      <sz val="14"/>
      <color indexed="12"/>
      <name val="Cordia New"/>
      <family val="2"/>
    </font>
    <font>
      <u/>
      <sz val="14"/>
      <color indexed="36"/>
      <name val="Cordia New"/>
      <family val="2"/>
    </font>
    <font>
      <sz val="14"/>
      <name val="Browallia New"/>
      <family val="2"/>
      <charset val="1"/>
    </font>
    <font>
      <sz val="12"/>
      <name val="นูลมรผ"/>
      <charset val="129"/>
    </font>
    <font>
      <sz val="15"/>
      <color indexed="8"/>
      <name val="Tahoma"/>
      <family val="2"/>
      <charset val="222"/>
    </font>
    <font>
      <sz val="8"/>
      <name val="Helv"/>
      <family val="2"/>
      <charset val="222"/>
    </font>
    <font>
      <sz val="15"/>
      <color indexed="9"/>
      <name val="Tahoma"/>
      <family val="2"/>
      <charset val="222"/>
    </font>
    <font>
      <b/>
      <sz val="8"/>
      <name val="Tms Rmn"/>
    </font>
    <font>
      <b/>
      <sz val="10"/>
      <name val="Helv"/>
      <family val="2"/>
      <charset val="222"/>
    </font>
    <font>
      <sz val="10"/>
      <color indexed="24"/>
      <name val="Arial"/>
      <family val="2"/>
    </font>
    <font>
      <b/>
      <i/>
      <sz val="16"/>
      <name val="Cordia New"/>
      <family val="2"/>
    </font>
    <font>
      <b/>
      <i/>
      <sz val="14"/>
      <name val="Cordia New"/>
      <family val="2"/>
    </font>
    <font>
      <b/>
      <sz val="14"/>
      <color indexed="8"/>
      <name val="Cordia New"/>
      <family val="2"/>
    </font>
    <font>
      <b/>
      <sz val="12"/>
      <name val="Helv"/>
      <family val="2"/>
      <charset val="222"/>
    </font>
    <font>
      <sz val="11"/>
      <color indexed="62"/>
      <name val="Calibri"/>
      <family val="2"/>
    </font>
    <font>
      <sz val="8"/>
      <name val="Tms Rmn"/>
    </font>
    <font>
      <b/>
      <sz val="11"/>
      <name val="Helv"/>
      <family val="2"/>
      <charset val="222"/>
    </font>
    <font>
      <sz val="8"/>
      <name val="Arial"/>
      <family val="2"/>
      <charset val="222"/>
    </font>
    <font>
      <b/>
      <sz val="18"/>
      <color indexed="8"/>
      <name val="Cordia New"/>
      <family val="2"/>
    </font>
    <font>
      <b/>
      <sz val="15"/>
      <color indexed="52"/>
      <name val="Tahoma"/>
      <family val="2"/>
      <charset val="222"/>
    </font>
    <font>
      <sz val="15"/>
      <color indexed="10"/>
      <name val="Tahoma"/>
      <family val="2"/>
      <charset val="222"/>
    </font>
    <font>
      <i/>
      <sz val="15"/>
      <color indexed="23"/>
      <name val="Tahoma"/>
      <family val="2"/>
      <charset val="222"/>
    </font>
    <font>
      <b/>
      <sz val="15"/>
      <color indexed="9"/>
      <name val="Tahoma"/>
      <family val="2"/>
      <charset val="222"/>
    </font>
    <font>
      <sz val="15"/>
      <color indexed="52"/>
      <name val="Tahoma"/>
      <family val="2"/>
      <charset val="222"/>
    </font>
    <font>
      <sz val="15"/>
      <color indexed="17"/>
      <name val="Tahoma"/>
      <family val="2"/>
      <charset val="222"/>
    </font>
    <font>
      <sz val="15"/>
      <color indexed="62"/>
      <name val="Tahoma"/>
      <family val="2"/>
      <charset val="222"/>
    </font>
    <font>
      <sz val="15"/>
      <color indexed="60"/>
      <name val="Tahoma"/>
      <family val="2"/>
      <charset val="222"/>
    </font>
    <font>
      <b/>
      <sz val="15"/>
      <color indexed="8"/>
      <name val="Tahoma"/>
      <family val="2"/>
      <charset val="222"/>
    </font>
    <font>
      <sz val="15"/>
      <color indexed="20"/>
      <name val="Tahoma"/>
      <family val="2"/>
      <charset val="222"/>
    </font>
    <font>
      <b/>
      <sz val="15"/>
      <color indexed="63"/>
      <name val="Tahoma"/>
      <family val="2"/>
      <charset val="222"/>
    </font>
    <font>
      <sz val="11"/>
      <color indexed="8"/>
      <name val="Calibri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0"/>
      <name val="Arial"/>
      <family val="2"/>
      <charset val="222"/>
    </font>
    <font>
      <sz val="16"/>
      <color indexed="9"/>
      <name val="AngsanaUPC"/>
      <family val="2"/>
      <charset val="222"/>
    </font>
    <font>
      <sz val="16"/>
      <color indexed="8"/>
      <name val="Browallia New"/>
      <family val="2"/>
      <charset val="1"/>
    </font>
    <font>
      <b/>
      <i/>
      <sz val="18"/>
      <color indexed="28"/>
      <name val="AngsanaUPC"/>
      <family val="1"/>
      <charset val="1"/>
    </font>
    <font>
      <sz val="12"/>
      <name val="Tms Rmn"/>
      <family val="1"/>
    </font>
    <font>
      <b/>
      <sz val="14"/>
      <color indexed="10"/>
      <name val="BrowalliaUPC"/>
      <family val="2"/>
      <charset val="1"/>
    </font>
    <font>
      <b/>
      <sz val="18"/>
      <color indexed="10"/>
      <name val="Angsana New"/>
      <family val="1"/>
    </font>
    <font>
      <sz val="20"/>
      <name val="Angsana New"/>
      <family val="1"/>
    </font>
    <font>
      <b/>
      <sz val="16"/>
      <color indexed="56"/>
      <name val="Angsana New"/>
      <family val="1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1"/>
    </font>
    <font>
      <u/>
      <sz val="14"/>
      <color theme="10"/>
      <name val="CordiaUPC"/>
      <family val="2"/>
    </font>
    <font>
      <u/>
      <sz val="15.4"/>
      <color theme="10"/>
      <name val="AngsanaUPC"/>
      <family val="1"/>
      <charset val="1"/>
    </font>
    <font>
      <sz val="11"/>
      <color theme="1"/>
      <name val="Calibri"/>
      <family val="2"/>
    </font>
    <font>
      <sz val="11"/>
      <color theme="1"/>
      <name val="Arial Narrow"/>
      <family val="2"/>
      <charset val="222"/>
    </font>
    <font>
      <sz val="11"/>
      <color theme="1"/>
      <name val="Calibri"/>
      <family val="2"/>
      <charset val="222"/>
    </font>
    <font>
      <sz val="11"/>
      <color theme="1"/>
      <name val="Tahoma"/>
      <family val="2"/>
    </font>
    <font>
      <sz val="16"/>
      <color theme="1"/>
      <name val="AngsanaUPC"/>
      <family val="2"/>
      <charset val="22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4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4"/>
      <color rgb="FFFF0000"/>
      <name val="BrowalliaUPC"/>
      <family val="2"/>
      <charset val="1"/>
    </font>
    <font>
      <sz val="14"/>
      <color rgb="FFFF0000"/>
      <name val="BrowalliaUPC"/>
      <family val="2"/>
      <charset val="1"/>
    </font>
    <font>
      <sz val="16"/>
      <color rgb="FFFF0000"/>
      <name val="Angsana New"/>
      <family val="1"/>
    </font>
    <font>
      <sz val="12"/>
      <color rgb="FFFF0000"/>
      <name val="Angsana New"/>
      <family val="1"/>
    </font>
    <font>
      <b/>
      <sz val="18"/>
      <color rgb="FFFF0000"/>
      <name val="Angsana New"/>
      <family val="1"/>
    </font>
    <font>
      <b/>
      <sz val="18"/>
      <color theme="1"/>
      <name val="Angsana New"/>
      <family val="1"/>
    </font>
    <font>
      <strike/>
      <sz val="16"/>
      <color rgb="FFFF0000"/>
      <name val="Angsana New"/>
      <family val="1"/>
    </font>
    <font>
      <sz val="16"/>
      <color rgb="FFFF0000"/>
      <name val="Angsana New"/>
      <family val="1"/>
      <charset val="222"/>
    </font>
    <font>
      <b/>
      <sz val="16"/>
      <color rgb="FFFF0000"/>
      <name val="Angsana New"/>
      <family val="1"/>
      <charset val="222"/>
    </font>
    <font>
      <u/>
      <sz val="14"/>
      <color theme="10"/>
      <name val="BrowalliaUPC"/>
      <family val="2"/>
      <charset val="1"/>
    </font>
    <font>
      <u/>
      <sz val="16"/>
      <color theme="10"/>
      <name val="Angsana New"/>
      <family val="1"/>
    </font>
    <font>
      <u/>
      <sz val="16"/>
      <color theme="10"/>
      <name val="Angsana New"/>
      <family val="1"/>
      <charset val="222"/>
    </font>
    <font>
      <b/>
      <sz val="16"/>
      <color rgb="FFFF0000"/>
      <name val="BrowalliaUPC"/>
      <family val="2"/>
      <charset val="222"/>
    </font>
    <font>
      <sz val="16"/>
      <color theme="10"/>
      <name val="Angsana New"/>
      <family val="1"/>
    </font>
    <font>
      <sz val="14"/>
      <color rgb="FFFF0000"/>
      <name val="Angsana New"/>
      <family val="1"/>
      <charset val="222"/>
    </font>
    <font>
      <sz val="14"/>
      <color rgb="FFFF0000"/>
      <name val="BrowalliaUPC"/>
      <family val="2"/>
      <charset val="222"/>
    </font>
    <font>
      <sz val="18"/>
      <color rgb="FFFF0000"/>
      <name val="Angsana New"/>
      <family val="1"/>
    </font>
    <font>
      <sz val="16"/>
      <color theme="1"/>
      <name val="Angsana New"/>
      <family val="1"/>
      <charset val="222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125">
        <fgColor indexed="8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9" tint="0.59999389629810485"/>
        <bgColor indexed="26"/>
      </patternFill>
    </fill>
  </fills>
  <borders count="2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13">
    <xf numFmtId="0" fontId="0" fillId="0" borderId="0"/>
    <xf numFmtId="0" fontId="77" fillId="0" borderId="0">
      <alignment vertical="center"/>
    </xf>
    <xf numFmtId="219" fontId="54" fillId="0" borderId="0" applyFont="0" applyFill="0" applyBorder="0" applyAlignment="0" applyProtection="0"/>
    <xf numFmtId="200" fontId="78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4" fontId="79" fillId="0" borderId="0" applyFont="0" applyFill="0" applyBorder="0" applyAlignment="0" applyProtection="0"/>
    <xf numFmtId="203" fontId="80" fillId="0" borderId="0" applyFont="0" applyFill="0" applyBorder="0" applyAlignment="0" applyProtection="0"/>
    <xf numFmtId="204" fontId="80" fillId="0" borderId="0" applyFont="0" applyFill="0" applyBorder="0" applyAlignment="0" applyProtection="0"/>
    <xf numFmtId="202" fontId="13" fillId="0" borderId="0" applyFont="0" applyFill="0" applyBorder="0" applyAlignment="0" applyProtection="0"/>
    <xf numFmtId="38" fontId="78" fillId="0" borderId="0" applyFont="0" applyFill="0" applyBorder="0" applyAlignment="0" applyProtection="0"/>
    <xf numFmtId="40" fontId="78" fillId="0" borderId="0" applyFont="0" applyFill="0" applyBorder="0" applyAlignment="0" applyProtection="0"/>
    <xf numFmtId="0" fontId="81" fillId="0" borderId="0"/>
    <xf numFmtId="0" fontId="8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3" fillId="0" borderId="0"/>
    <xf numFmtId="9" fontId="13" fillId="2" borderId="0"/>
    <xf numFmtId="0" fontId="83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6" borderId="0" applyNumberFormat="0" applyBorder="0" applyAlignment="0" applyProtection="0"/>
    <xf numFmtId="0" fontId="103" fillId="7" borderId="0" applyNumberFormat="0" applyBorder="0" applyAlignment="0" applyProtection="0"/>
    <xf numFmtId="0" fontId="103" fillId="8" borderId="0" applyNumberFormat="0" applyBorder="0" applyAlignment="0" applyProtection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218" fontId="104" fillId="0" borderId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9" borderId="0" applyNumberFormat="0" applyBorder="0" applyAlignment="0" applyProtection="0"/>
    <xf numFmtId="0" fontId="58" fillId="12" borderId="0" applyNumberFormat="0" applyBorder="0" applyAlignment="0" applyProtection="0"/>
    <xf numFmtId="0" fontId="103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1" borderId="0" applyNumberFormat="0" applyBorder="0" applyAlignment="0" applyProtection="0"/>
    <xf numFmtId="0" fontId="103" fillId="6" borderId="0" applyNumberFormat="0" applyBorder="0" applyAlignment="0" applyProtection="0"/>
    <xf numFmtId="0" fontId="103" fillId="9" borderId="0" applyNumberFormat="0" applyBorder="0" applyAlignment="0" applyProtection="0"/>
    <xf numFmtId="0" fontId="103" fillId="12" borderId="0" applyNumberFormat="0" applyBorder="0" applyAlignment="0" applyProtection="0"/>
    <xf numFmtId="0" fontId="59" fillId="14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142" fillId="33" borderId="0" applyNumberFormat="0" applyBorder="0" applyAlignment="0" applyProtection="0"/>
    <xf numFmtId="0" fontId="59" fillId="17" borderId="0" applyNumberFormat="0" applyBorder="0" applyAlignment="0" applyProtection="0"/>
    <xf numFmtId="0" fontId="105" fillId="14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30" fillId="0" borderId="1" applyNumberFormat="0" applyFont="0" applyBorder="0" applyAlignment="0" applyProtection="0"/>
    <xf numFmtId="0" fontId="131" fillId="18" borderId="2">
      <alignment horizontal="centerContinuous" vertical="top"/>
    </xf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22" borderId="0" applyNumberFormat="0" applyBorder="0" applyAlignment="0" applyProtection="0"/>
    <xf numFmtId="0" fontId="60" fillId="4" borderId="0" applyNumberFormat="0" applyBorder="0" applyAlignment="0" applyProtection="0"/>
    <xf numFmtId="219" fontId="106" fillId="23" borderId="3"/>
    <xf numFmtId="0" fontId="13" fillId="0" borderId="0" applyFill="0" applyBorder="0" applyAlignment="0"/>
    <xf numFmtId="205" fontId="79" fillId="0" borderId="0" applyFill="0" applyBorder="0" applyAlignment="0"/>
    <xf numFmtId="0" fontId="83" fillId="0" borderId="0" applyFill="0" applyBorder="0" applyAlignment="0"/>
    <xf numFmtId="0" fontId="84" fillId="0" borderId="0" applyFill="0" applyBorder="0" applyAlignment="0"/>
    <xf numFmtId="0" fontId="84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0" fontId="61" fillId="13" borderId="4" applyNumberFormat="0" applyAlignment="0" applyProtection="0"/>
    <xf numFmtId="0" fontId="107" fillId="0" borderId="0"/>
    <xf numFmtId="0" fontId="62" fillId="24" borderId="5" applyNumberFormat="0" applyAlignment="0" applyProtection="0"/>
    <xf numFmtId="43" fontId="1" fillId="0" borderId="0" applyFont="0" applyFill="0" applyBorder="0" applyAlignment="0" applyProtection="0"/>
    <xf numFmtId="206" fontId="8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14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1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91" fontId="5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1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13" fillId="0" borderId="0" applyFill="0" applyBorder="0" applyAlignment="0" applyProtection="0"/>
    <xf numFmtId="43" fontId="3" fillId="0" borderId="0" applyFont="0" applyFill="0" applyBorder="0" applyAlignment="0" applyProtection="0"/>
    <xf numFmtId="195" fontId="9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228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209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195" fontId="13" fillId="0" borderId="0" applyFill="0" applyBorder="0" applyAlignment="0" applyProtection="0"/>
    <xf numFmtId="43" fontId="1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132" fillId="0" borderId="0" applyFill="0" applyBorder="0" applyAlignment="0" applyProtection="0"/>
    <xf numFmtId="197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1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229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13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5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10" fontId="86" fillId="0" borderId="0"/>
    <xf numFmtId="3" fontId="108" fillId="0" borderId="0" applyFont="0" applyFill="0" applyBorder="0" applyAlignment="0" applyProtection="0"/>
    <xf numFmtId="211" fontId="80" fillId="0" borderId="6" applyFont="0" applyAlignment="0">
      <alignment horizontal="center"/>
    </xf>
    <xf numFmtId="211" fontId="80" fillId="0" borderId="6" applyFont="0" applyAlignment="0">
      <alignment horizontal="center"/>
    </xf>
    <xf numFmtId="0" fontId="131" fillId="18" borderId="2">
      <alignment horizontal="centerContinuous" vertical="top"/>
    </xf>
    <xf numFmtId="44" fontId="1" fillId="0" borderId="0" applyFont="0" applyFill="0" applyBorder="0" applyAlignment="0" applyProtection="0"/>
    <xf numFmtId="205" fontId="79" fillId="0" borderId="0" applyFont="0" applyFill="0" applyBorder="0" applyAlignment="0" applyProtection="0"/>
    <xf numFmtId="44" fontId="29" fillId="0" borderId="0" applyFont="0" applyFill="0" applyBorder="0" applyAlignment="0" applyProtection="0"/>
    <xf numFmtId="189" fontId="13" fillId="0" borderId="0" applyFont="0" applyFill="0" applyBorder="0" applyAlignment="0" applyProtection="0"/>
    <xf numFmtId="220" fontId="108" fillId="0" borderId="0" applyFont="0" applyFill="0" applyBorder="0" applyAlignment="0" applyProtection="0"/>
    <xf numFmtId="212" fontId="86" fillId="0" borderId="0"/>
    <xf numFmtId="221" fontId="57" fillId="0" borderId="0" applyBorder="0" applyProtection="0">
      <alignment vertical="top" wrapText="1"/>
    </xf>
    <xf numFmtId="0" fontId="3" fillId="0" borderId="0" applyNumberFormat="0" applyBorder="0" applyAlignment="0" applyProtection="0"/>
    <xf numFmtId="0" fontId="76" fillId="0" borderId="0" applyNumberFormat="0" applyBorder="0" applyProtection="0">
      <alignment vertical="top" wrapText="1"/>
    </xf>
    <xf numFmtId="0" fontId="109" fillId="0" borderId="0" applyNumberFormat="0" applyBorder="0" applyProtection="0">
      <alignment vertical="top"/>
    </xf>
    <xf numFmtId="0" fontId="110" fillId="0" borderId="0" applyNumberFormat="0" applyBorder="0" applyProtection="0">
      <alignment horizontal="left" vertical="top"/>
    </xf>
    <xf numFmtId="0" fontId="57" fillId="0" borderId="0" applyNumberFormat="0" applyBorder="0" applyProtection="0">
      <alignment vertical="top" wrapText="1"/>
    </xf>
    <xf numFmtId="0" fontId="88" fillId="0" borderId="0" applyProtection="0"/>
    <xf numFmtId="14" fontId="89" fillId="0" borderId="0" applyFill="0" applyBorder="0" applyAlignment="0"/>
    <xf numFmtId="0" fontId="88" fillId="0" borderId="0" applyProtection="0"/>
    <xf numFmtId="0" fontId="12" fillId="0" borderId="0"/>
    <xf numFmtId="0" fontId="12" fillId="0" borderId="0"/>
    <xf numFmtId="3" fontId="90" fillId="0" borderId="7" applyFill="0" applyBorder="0" applyProtection="0">
      <alignment horizontal="center" vertical="center"/>
    </xf>
    <xf numFmtId="213" fontId="86" fillId="0" borderId="0"/>
    <xf numFmtId="2" fontId="91" fillId="0" borderId="0">
      <alignment horizontal="center"/>
    </xf>
    <xf numFmtId="0" fontId="111" fillId="25" borderId="0" applyNumberFormat="0" applyBorder="0" applyAlignment="0" applyProtection="0"/>
    <xf numFmtId="0" fontId="111" fillId="26" borderId="0" applyNumberFormat="0" applyBorder="0" applyAlignment="0" applyProtection="0"/>
    <xf numFmtId="0" fontId="111" fillId="26" borderId="0" applyNumberFormat="0" applyBorder="0" applyAlignment="0" applyProtection="0"/>
    <xf numFmtId="206" fontId="80" fillId="0" borderId="0" applyFill="0" applyBorder="0" applyAlignment="0"/>
    <xf numFmtId="205" fontId="79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0" fontId="133" fillId="27" borderId="0" applyNumberFormat="0" applyBorder="0" applyAlignment="0" applyProtection="0"/>
    <xf numFmtId="0" fontId="63" fillId="0" borderId="0" applyNumberFormat="0" applyFill="0" applyBorder="0" applyAlignment="0" applyProtection="0"/>
    <xf numFmtId="2" fontId="88" fillId="0" borderId="0" applyProtection="0"/>
    <xf numFmtId="0" fontId="64" fillId="5" borderId="0" applyNumberFormat="0" applyBorder="0" applyAlignment="0" applyProtection="0"/>
    <xf numFmtId="38" fontId="92" fillId="18" borderId="0" applyNumberFormat="0" applyBorder="0" applyAlignment="0" applyProtection="0"/>
    <xf numFmtId="0" fontId="112" fillId="0" borderId="0">
      <alignment horizontal="left"/>
    </xf>
    <xf numFmtId="0" fontId="93" fillId="0" borderId="8" applyNumberFormat="0" applyAlignment="0" applyProtection="0">
      <alignment horizontal="left" vertical="center"/>
    </xf>
    <xf numFmtId="0" fontId="93" fillId="0" borderId="9">
      <alignment horizontal="left" vertical="center"/>
    </xf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55" fillId="0" borderId="0" applyProtection="0"/>
    <xf numFmtId="0" fontId="93" fillId="0" borderId="0" applyProtection="0"/>
    <xf numFmtId="0" fontId="14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68" fillId="8" borderId="4" applyNumberFormat="0" applyAlignment="0" applyProtection="0"/>
    <xf numFmtId="10" fontId="92" fillId="28" borderId="13" applyNumberFormat="0" applyBorder="0" applyAlignment="0" applyProtection="0"/>
    <xf numFmtId="0" fontId="113" fillId="8" borderId="4" applyNumberFormat="0" applyAlignment="0" applyProtection="0"/>
    <xf numFmtId="219" fontId="114" fillId="0" borderId="3"/>
    <xf numFmtId="206" fontId="80" fillId="0" borderId="0" applyFill="0" applyBorder="0" applyAlignment="0"/>
    <xf numFmtId="205" fontId="79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0" fontId="69" fillId="0" borderId="14" applyNumberFormat="0" applyFill="0" applyAlignment="0" applyProtection="0"/>
    <xf numFmtId="0" fontId="115" fillId="0" borderId="15"/>
    <xf numFmtId="0" fontId="70" fillId="29" borderId="0" applyNumberFormat="0" applyBorder="0" applyAlignment="0" applyProtection="0"/>
    <xf numFmtId="37" fontId="94" fillId="0" borderId="0"/>
    <xf numFmtId="214" fontId="83" fillId="0" borderId="0"/>
    <xf numFmtId="0" fontId="13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146" fillId="0" borderId="0"/>
    <xf numFmtId="0" fontId="141" fillId="0" borderId="0"/>
    <xf numFmtId="0" fontId="13" fillId="0" borderId="0"/>
    <xf numFmtId="0" fontId="13" fillId="0" borderId="0"/>
    <xf numFmtId="0" fontId="147" fillId="0" borderId="0"/>
    <xf numFmtId="0" fontId="142" fillId="0" borderId="0"/>
    <xf numFmtId="0" fontId="148" fillId="0" borderId="0"/>
    <xf numFmtId="0" fontId="11" fillId="0" borderId="0"/>
    <xf numFmtId="0" fontId="7" fillId="0" borderId="0"/>
    <xf numFmtId="0" fontId="3" fillId="0" borderId="0"/>
    <xf numFmtId="0" fontId="13" fillId="0" borderId="0"/>
    <xf numFmtId="0" fontId="71" fillId="0" borderId="0"/>
    <xf numFmtId="0" fontId="141" fillId="0" borderId="0"/>
    <xf numFmtId="0" fontId="148" fillId="0" borderId="0"/>
    <xf numFmtId="0" fontId="71" fillId="0" borderId="0"/>
    <xf numFmtId="0" fontId="3" fillId="0" borderId="0"/>
    <xf numFmtId="0" fontId="1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141" fillId="0" borderId="0"/>
    <xf numFmtId="0" fontId="96" fillId="0" borderId="0"/>
    <xf numFmtId="0" fontId="3" fillId="0" borderId="0"/>
    <xf numFmtId="0" fontId="97" fillId="0" borderId="0"/>
    <xf numFmtId="0" fontId="13" fillId="0" borderId="0"/>
    <xf numFmtId="0" fontId="9" fillId="0" borderId="0"/>
    <xf numFmtId="0" fontId="18" fillId="0" borderId="0"/>
    <xf numFmtId="0" fontId="24" fillId="0" borderId="0"/>
    <xf numFmtId="0" fontId="9" fillId="0" borderId="0"/>
    <xf numFmtId="0" fontId="142" fillId="0" borderId="0"/>
    <xf numFmtId="0" fontId="9" fillId="0" borderId="0"/>
    <xf numFmtId="0" fontId="3" fillId="0" borderId="0"/>
    <xf numFmtId="0" fontId="71" fillId="0" borderId="0"/>
    <xf numFmtId="0" fontId="15" fillId="0" borderId="0"/>
    <xf numFmtId="0" fontId="142" fillId="0" borderId="0"/>
    <xf numFmtId="0" fontId="12" fillId="0" borderId="0"/>
    <xf numFmtId="0" fontId="3" fillId="0" borderId="0"/>
    <xf numFmtId="0" fontId="14" fillId="0" borderId="0"/>
    <xf numFmtId="0" fontId="19" fillId="0" borderId="0"/>
    <xf numFmtId="0" fontId="22" fillId="0" borderId="0"/>
    <xf numFmtId="0" fontId="2" fillId="0" borderId="0"/>
    <xf numFmtId="0" fontId="13" fillId="0" borderId="0"/>
    <xf numFmtId="0" fontId="13" fillId="0" borderId="0"/>
    <xf numFmtId="0" fontId="25" fillId="0" borderId="0"/>
    <xf numFmtId="0" fontId="2" fillId="0" borderId="0"/>
    <xf numFmtId="0" fontId="58" fillId="0" borderId="0"/>
    <xf numFmtId="0" fontId="25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" fillId="0" borderId="0"/>
    <xf numFmtId="0" fontId="13" fillId="0" borderId="0"/>
    <xf numFmtId="0" fontId="2" fillId="0" borderId="0"/>
    <xf numFmtId="0" fontId="25" fillId="0" borderId="0"/>
    <xf numFmtId="0" fontId="2" fillId="0" borderId="0"/>
    <xf numFmtId="0" fontId="13" fillId="0" borderId="0"/>
    <xf numFmtId="0" fontId="71" fillId="0" borderId="0"/>
    <xf numFmtId="0" fontId="13" fillId="0" borderId="0"/>
    <xf numFmtId="0" fontId="13" fillId="0" borderId="0"/>
    <xf numFmtId="0" fontId="141" fillId="0" borderId="0"/>
    <xf numFmtId="0" fontId="141" fillId="0" borderId="0"/>
    <xf numFmtId="0" fontId="13" fillId="0" borderId="0"/>
    <xf numFmtId="0" fontId="56" fillId="0" borderId="0"/>
    <xf numFmtId="0" fontId="85" fillId="0" borderId="0"/>
    <xf numFmtId="0" fontId="3" fillId="0" borderId="0"/>
    <xf numFmtId="0" fontId="143" fillId="0" borderId="0"/>
    <xf numFmtId="0" fontId="3" fillId="0" borderId="0"/>
    <xf numFmtId="0" fontId="142" fillId="0" borderId="0"/>
    <xf numFmtId="0" fontId="149" fillId="0" borderId="0"/>
    <xf numFmtId="0" fontId="86" fillId="0" borderId="0"/>
    <xf numFmtId="0" fontId="12" fillId="0" borderId="0"/>
    <xf numFmtId="0" fontId="3" fillId="0" borderId="0"/>
    <xf numFmtId="0" fontId="3" fillId="30" borderId="16" applyNumberFormat="0" applyFont="0" applyAlignment="0" applyProtection="0"/>
    <xf numFmtId="0" fontId="72" fillId="13" borderId="17" applyNumberFormat="0" applyAlignment="0" applyProtection="0"/>
    <xf numFmtId="0" fontId="98" fillId="0" borderId="0" applyFont="0" applyFill="0" applyBorder="0" applyAlignment="0" applyProtection="0"/>
    <xf numFmtId="206" fontId="8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41" fillId="0" borderId="0" applyFont="0" applyFill="0" applyBorder="0" applyAlignment="0" applyProtection="0"/>
    <xf numFmtId="195" fontId="116" fillId="0" borderId="0" applyFill="0" applyAlignment="0" applyProtection="0"/>
    <xf numFmtId="206" fontId="80" fillId="0" borderId="0" applyFill="0" applyBorder="0" applyAlignment="0"/>
    <xf numFmtId="205" fontId="79" fillId="0" borderId="0" applyFill="0" applyBorder="0" applyAlignment="0"/>
    <xf numFmtId="206" fontId="80" fillId="0" borderId="0" applyFill="0" applyBorder="0" applyAlignment="0"/>
    <xf numFmtId="207" fontId="80" fillId="0" borderId="0" applyFill="0" applyBorder="0" applyAlignment="0"/>
    <xf numFmtId="205" fontId="79" fillId="0" borderId="0" applyFill="0" applyBorder="0" applyAlignment="0"/>
    <xf numFmtId="222" fontId="116" fillId="0" borderId="0" applyFill="0" applyAlignment="0" applyProtection="0"/>
    <xf numFmtId="223" fontId="116" fillId="0" borderId="0" applyFill="0" applyAlignment="0" applyProtection="0"/>
    <xf numFmtId="1" fontId="13" fillId="0" borderId="18" applyNumberFormat="0" applyFill="0" applyAlignment="0" applyProtection="0">
      <alignment horizontal="center" vertical="center"/>
    </xf>
    <xf numFmtId="0" fontId="135" fillId="2" borderId="0"/>
    <xf numFmtId="0" fontId="117" fillId="0" borderId="0" applyNumberFormat="0" applyFill="0" applyBorder="0" applyAlignment="0" applyProtection="0"/>
    <xf numFmtId="0" fontId="88" fillId="0" borderId="0"/>
    <xf numFmtId="0" fontId="83" fillId="0" borderId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0" fontId="115" fillId="0" borderId="0"/>
    <xf numFmtId="49" fontId="89" fillId="0" borderId="0" applyFill="0" applyBorder="0" applyAlignment="0"/>
    <xf numFmtId="0" fontId="84" fillId="0" borderId="0" applyFill="0" applyBorder="0" applyAlignment="0"/>
    <xf numFmtId="0" fontId="84" fillId="0" borderId="0" applyFill="0" applyBorder="0" applyAlignment="0"/>
    <xf numFmtId="0" fontId="73" fillId="0" borderId="0" applyNumberFormat="0" applyFill="0" applyBorder="0" applyAlignment="0" applyProtection="0"/>
    <xf numFmtId="0" fontId="95" fillId="0" borderId="0"/>
    <xf numFmtId="0" fontId="74" fillId="0" borderId="19" applyNumberFormat="0" applyFill="0" applyAlignment="0" applyProtection="0"/>
    <xf numFmtId="224" fontId="116" fillId="0" borderId="0" applyFill="0" applyAlignment="0" applyProtection="0"/>
    <xf numFmtId="203" fontId="80" fillId="0" borderId="0" applyFont="0" applyFill="0" applyBorder="0" applyAlignment="0" applyProtection="0"/>
    <xf numFmtId="215" fontId="8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18" fillId="13" borderId="4" applyNumberFormat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29" fillId="0" borderId="0" applyFont="0" applyFill="0" applyBorder="0" applyAlignment="0" applyProtection="0"/>
    <xf numFmtId="194" fontId="54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54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0" fontId="1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7" fontId="3" fillId="0" borderId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50" fillId="0" borderId="0" applyFont="0" applyFill="0" applyBorder="0" applyAlignment="0" applyProtection="0"/>
    <xf numFmtId="187" fontId="3" fillId="0" borderId="0" applyFill="0" applyBorder="0" applyAlignment="0" applyProtection="0"/>
    <xf numFmtId="43" fontId="9" fillId="0" borderId="0" applyFont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34" fillId="0" borderId="0" applyFill="0" applyBorder="0" applyAlignment="0" applyProtection="0"/>
    <xf numFmtId="194" fontId="9" fillId="0" borderId="0" applyFill="0" applyBorder="0" applyAlignment="0" applyProtection="0"/>
    <xf numFmtId="9" fontId="116" fillId="0" borderId="0" applyFill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21" fillId="24" borderId="5" applyNumberFormat="0" applyAlignment="0" applyProtection="0"/>
    <xf numFmtId="0" fontId="122" fillId="0" borderId="14" applyNumberFormat="0" applyFill="0" applyAlignment="0" applyProtection="0"/>
    <xf numFmtId="0" fontId="123" fillId="5" borderId="0" applyNumberFormat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41" fillId="0" borderId="0"/>
    <xf numFmtId="0" fontId="13" fillId="0" borderId="0"/>
    <xf numFmtId="0" fontId="13" fillId="0" borderId="0"/>
    <xf numFmtId="0" fontId="88" fillId="0" borderId="0"/>
    <xf numFmtId="0" fontId="54" fillId="0" borderId="0"/>
    <xf numFmtId="0" fontId="141" fillId="0" borderId="0"/>
    <xf numFmtId="0" fontId="141" fillId="0" borderId="0"/>
    <xf numFmtId="0" fontId="13" fillId="0" borderId="0"/>
    <xf numFmtId="0" fontId="12" fillId="0" borderId="0"/>
    <xf numFmtId="0" fontId="12" fillId="0" borderId="0"/>
    <xf numFmtId="0" fontId="148" fillId="0" borderId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1" fillId="0" borderId="0"/>
    <xf numFmtId="0" fontId="12" fillId="0" borderId="0"/>
    <xf numFmtId="0" fontId="101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42" fillId="0" borderId="0"/>
    <xf numFmtId="0" fontId="9" fillId="0" borderId="0"/>
    <xf numFmtId="2" fontId="3" fillId="0" borderId="0"/>
    <xf numFmtId="0" fontId="150" fillId="0" borderId="0"/>
    <xf numFmtId="0" fontId="12" fillId="0" borderId="0"/>
    <xf numFmtId="0" fontId="71" fillId="0" borderId="0"/>
    <xf numFmtId="0" fontId="3" fillId="0" borderId="0"/>
    <xf numFmtId="0" fontId="13" fillId="0" borderId="0"/>
    <xf numFmtId="0" fontId="12" fillId="0" borderId="0"/>
    <xf numFmtId="0" fontId="13" fillId="0" borderId="0"/>
    <xf numFmtId="0" fontId="124" fillId="8" borderId="4" applyNumberFormat="0" applyAlignment="0" applyProtection="0"/>
    <xf numFmtId="0" fontId="125" fillId="29" borderId="0" applyNumberFormat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126" fillId="0" borderId="19" applyNumberFormat="0" applyFill="0" applyAlignment="0" applyProtection="0"/>
    <xf numFmtId="0" fontId="127" fillId="4" borderId="0" applyNumberFormat="0" applyBorder="0" applyAlignment="0" applyProtection="0"/>
    <xf numFmtId="202" fontId="102" fillId="0" borderId="0" applyFont="0" applyFill="0" applyBorder="0" applyAlignment="0" applyProtection="0"/>
    <xf numFmtId="201" fontId="102" fillId="0" borderId="0" applyFont="0" applyFill="0" applyBorder="0" applyAlignment="0" applyProtection="0"/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3" fillId="0" borderId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0" fontId="86" fillId="0" borderId="0"/>
    <xf numFmtId="44" fontId="12" fillId="0" borderId="0" applyFont="0" applyFill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22" borderId="0" applyNumberFormat="0" applyBorder="0" applyAlignment="0" applyProtection="0"/>
    <xf numFmtId="0" fontId="54" fillId="0" borderId="20"/>
    <xf numFmtId="0" fontId="128" fillId="13" borderId="17" applyNumberFormat="0" applyAlignment="0" applyProtection="0"/>
    <xf numFmtId="0" fontId="13" fillId="30" borderId="16" applyNumberFormat="0" applyFont="0" applyAlignment="0" applyProtection="0"/>
    <xf numFmtId="0" fontId="65" fillId="0" borderId="10" applyNumberFormat="0" applyFill="0" applyAlignment="0" applyProtection="0"/>
    <xf numFmtId="0" fontId="66" fillId="0" borderId="11" applyNumberFormat="0" applyFill="0" applyAlignment="0" applyProtection="0"/>
    <xf numFmtId="0" fontId="67" fillId="0" borderId="12" applyNumberFormat="0" applyFill="0" applyAlignment="0" applyProtection="0"/>
    <xf numFmtId="0" fontId="67" fillId="0" borderId="0" applyNumberFormat="0" applyFill="0" applyBorder="0" applyAlignment="0" applyProtection="0"/>
    <xf numFmtId="225" fontId="116" fillId="0" borderId="0" applyFill="0" applyBorder="0" applyAlignment="0" applyProtection="0"/>
    <xf numFmtId="37" fontId="136" fillId="0" borderId="0"/>
    <xf numFmtId="0" fontId="54" fillId="0" borderId="21"/>
    <xf numFmtId="226" fontId="116" fillId="0" borderId="0" applyFill="0" applyBorder="0" applyAlignment="0" applyProtection="0"/>
  </cellStyleXfs>
  <cellXfs count="1051">
    <xf numFmtId="0" fontId="0" fillId="0" borderId="0" xfId="0"/>
    <xf numFmtId="0" fontId="11" fillId="0" borderId="0" xfId="0" applyFont="1"/>
    <xf numFmtId="0" fontId="28" fillId="0" borderId="13" xfId="0" applyFont="1" applyFill="1" applyBorder="1" applyAlignment="1">
      <alignment horizontal="center" vertical="center"/>
    </xf>
    <xf numFmtId="43" fontId="28" fillId="34" borderId="22" xfId="107" applyFont="1" applyFill="1" applyBorder="1" applyAlignment="1">
      <alignment horizontal="center" vertical="center"/>
    </xf>
    <xf numFmtId="43" fontId="28" fillId="34" borderId="13" xfId="107" applyFont="1" applyFill="1" applyBorder="1" applyAlignment="1">
      <alignment horizontal="center" vertical="center"/>
    </xf>
    <xf numFmtId="43" fontId="28" fillId="34" borderId="23" xfId="107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43" fontId="21" fillId="0" borderId="13" xfId="107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43" fontId="21" fillId="0" borderId="13" xfId="107" applyFont="1" applyFill="1" applyBorder="1" applyAlignment="1">
      <alignment horizontal="center"/>
    </xf>
    <xf numFmtId="43" fontId="21" fillId="31" borderId="13" xfId="107" applyFont="1" applyFill="1" applyBorder="1" applyAlignment="1">
      <alignment horizontal="center"/>
    </xf>
    <xf numFmtId="43" fontId="21" fillId="31" borderId="25" xfId="107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6" fillId="35" borderId="24" xfId="0" applyFont="1" applyFill="1" applyBorder="1" applyAlignment="1">
      <alignment horizontal="center"/>
    </xf>
    <xf numFmtId="0" fontId="26" fillId="34" borderId="27" xfId="0" applyFont="1" applyFill="1" applyBorder="1" applyAlignment="1">
      <alignment horizontal="center"/>
    </xf>
    <xf numFmtId="0" fontId="26" fillId="34" borderId="28" xfId="0" applyFont="1" applyFill="1" applyBorder="1" applyAlignment="1">
      <alignment horizontal="center"/>
    </xf>
    <xf numFmtId="0" fontId="26" fillId="35" borderId="29" xfId="0" applyFont="1" applyFill="1" applyBorder="1"/>
    <xf numFmtId="0" fontId="21" fillId="0" borderId="0" xfId="0" applyFont="1"/>
    <xf numFmtId="0" fontId="21" fillId="0" borderId="30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43" fontId="28" fillId="0" borderId="33" xfId="254" applyFont="1" applyFill="1" applyBorder="1" applyAlignment="1">
      <alignment horizontal="center" vertical="center"/>
    </xf>
    <xf numFmtId="0" fontId="151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left" vertical="center"/>
    </xf>
    <xf numFmtId="0" fontId="28" fillId="0" borderId="36" xfId="0" applyNumberFormat="1" applyFont="1" applyFill="1" applyBorder="1" applyAlignment="1">
      <alignment horizontal="center" vertical="center"/>
    </xf>
    <xf numFmtId="43" fontId="21" fillId="0" borderId="37" xfId="254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vertical="center"/>
    </xf>
    <xf numFmtId="0" fontId="28" fillId="0" borderId="39" xfId="0" quotePrefix="1" applyFont="1" applyFill="1" applyBorder="1" applyAlignment="1">
      <alignment horizontal="left" vertical="center"/>
    </xf>
    <xf numFmtId="43" fontId="21" fillId="0" borderId="40" xfId="254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43" fontId="21" fillId="0" borderId="40" xfId="254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8" fillId="0" borderId="38" xfId="0" quotePrefix="1" applyFont="1" applyFill="1" applyBorder="1" applyAlignment="1">
      <alignment vertical="center"/>
    </xf>
    <xf numFmtId="0" fontId="28" fillId="0" borderId="39" xfId="0" applyFont="1" applyFill="1" applyBorder="1" applyAlignment="1">
      <alignment horizontal="left" vertical="center"/>
    </xf>
    <xf numFmtId="2" fontId="21" fillId="0" borderId="30" xfId="440" applyNumberFormat="1" applyFont="1" applyFill="1" applyBorder="1" applyAlignment="1">
      <alignment horizontal="center" vertical="center"/>
    </xf>
    <xf numFmtId="0" fontId="28" fillId="0" borderId="38" xfId="0" quotePrefix="1" applyFont="1" applyFill="1" applyBorder="1" applyAlignment="1">
      <alignment horizontal="left" vertical="center"/>
    </xf>
    <xf numFmtId="0" fontId="151" fillId="0" borderId="31" xfId="0" applyFont="1" applyFill="1" applyBorder="1" applyAlignment="1">
      <alignment horizontal="center" vertical="center"/>
    </xf>
    <xf numFmtId="0" fontId="152" fillId="0" borderId="41" xfId="0" applyFont="1" applyFill="1" applyBorder="1" applyAlignment="1">
      <alignment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3" xfId="0" quotePrefix="1" applyFont="1" applyFill="1" applyBorder="1" applyAlignment="1">
      <alignment horizontal="left" vertical="center"/>
    </xf>
    <xf numFmtId="43" fontId="21" fillId="0" borderId="44" xfId="254" applyFont="1" applyFill="1" applyBorder="1" applyAlignment="1">
      <alignment vertical="center"/>
    </xf>
    <xf numFmtId="0" fontId="21" fillId="0" borderId="44" xfId="0" applyFont="1" applyFill="1" applyBorder="1" applyAlignment="1">
      <alignment horizontal="center" vertical="center"/>
    </xf>
    <xf numFmtId="43" fontId="21" fillId="0" borderId="44" xfId="254" applyNumberFormat="1" applyFont="1" applyFill="1" applyBorder="1" applyAlignment="1">
      <alignment vertical="center"/>
    </xf>
    <xf numFmtId="2" fontId="21" fillId="36" borderId="45" xfId="0" applyNumberFormat="1" applyFont="1" applyFill="1" applyBorder="1" applyAlignment="1">
      <alignment horizontal="center" vertical="center"/>
    </xf>
    <xf numFmtId="43" fontId="21" fillId="36" borderId="46" xfId="254" applyFont="1" applyFill="1" applyBorder="1" applyAlignment="1">
      <alignment vertical="center"/>
    </xf>
    <xf numFmtId="2" fontId="21" fillId="36" borderId="46" xfId="0" applyNumberFormat="1" applyFont="1" applyFill="1" applyBorder="1" applyAlignment="1">
      <alignment horizontal="center" vertical="center"/>
    </xf>
    <xf numFmtId="43" fontId="28" fillId="36" borderId="46" xfId="254" applyFont="1" applyFill="1" applyBorder="1" applyAlignment="1">
      <alignment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left" vertical="center"/>
    </xf>
    <xf numFmtId="0" fontId="28" fillId="0" borderId="49" xfId="0" applyNumberFormat="1" applyFont="1" applyFill="1" applyBorder="1" applyAlignment="1">
      <alignment horizontal="left" vertical="center"/>
    </xf>
    <xf numFmtId="43" fontId="21" fillId="0" borderId="50" xfId="254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39" xfId="0" quotePrefix="1" applyNumberFormat="1" applyFont="1" applyFill="1" applyBorder="1" applyAlignment="1">
      <alignment horizontal="left" vertical="center"/>
    </xf>
    <xf numFmtId="43" fontId="21" fillId="0" borderId="40" xfId="254" applyFont="1" applyFill="1" applyBorder="1" applyAlignment="1">
      <alignment horizontal="right" vertical="center"/>
    </xf>
    <xf numFmtId="0" fontId="21" fillId="0" borderId="39" xfId="0" quotePrefix="1" applyNumberFormat="1" applyFont="1" applyFill="1" applyBorder="1" applyAlignment="1">
      <alignment horizontal="left" vertical="center" wrapText="1"/>
    </xf>
    <xf numFmtId="43" fontId="21" fillId="0" borderId="18" xfId="254" applyFont="1" applyFill="1" applyBorder="1" applyAlignment="1">
      <alignment vertical="center"/>
    </xf>
    <xf numFmtId="0" fontId="28" fillId="35" borderId="45" xfId="0" applyFont="1" applyFill="1" applyBorder="1" applyAlignment="1">
      <alignment vertical="center"/>
    </xf>
    <xf numFmtId="0" fontId="28" fillId="35" borderId="51" xfId="0" applyFont="1" applyFill="1" applyBorder="1" applyAlignment="1">
      <alignment horizontal="center" vertical="center"/>
    </xf>
    <xf numFmtId="0" fontId="28" fillId="35" borderId="52" xfId="0" quotePrefix="1" applyFont="1" applyFill="1" applyBorder="1" applyAlignment="1">
      <alignment horizontal="center" vertical="center"/>
    </xf>
    <xf numFmtId="43" fontId="28" fillId="35" borderId="46" xfId="254" applyFont="1" applyFill="1" applyBorder="1" applyAlignment="1">
      <alignment vertical="center"/>
    </xf>
    <xf numFmtId="0" fontId="28" fillId="35" borderId="46" xfId="0" applyFont="1" applyFill="1" applyBorder="1" applyAlignment="1">
      <alignment horizontal="center" vertical="center"/>
    </xf>
    <xf numFmtId="43" fontId="21" fillId="35" borderId="46" xfId="254" applyFont="1" applyFill="1" applyBorder="1" applyAlignment="1">
      <alignment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35" xfId="0" quotePrefix="1" applyFont="1" applyFill="1" applyBorder="1" applyAlignment="1">
      <alignment horizontal="left" vertical="center"/>
    </xf>
    <xf numFmtId="0" fontId="28" fillId="0" borderId="20" xfId="0" quotePrefix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2" fontId="21" fillId="0" borderId="37" xfId="254" applyNumberFormat="1" applyFont="1" applyFill="1" applyBorder="1" applyAlignment="1">
      <alignment horizontal="center" vertical="center"/>
    </xf>
    <xf numFmtId="43" fontId="21" fillId="0" borderId="53" xfId="254" applyFont="1" applyFill="1" applyBorder="1" applyAlignment="1">
      <alignment vertical="center"/>
    </xf>
    <xf numFmtId="0" fontId="28" fillId="35" borderId="54" xfId="0" applyFont="1" applyFill="1" applyBorder="1" applyAlignment="1">
      <alignment vertical="center"/>
    </xf>
    <xf numFmtId="0" fontId="28" fillId="0" borderId="55" xfId="0" applyFont="1" applyFill="1" applyBorder="1" applyAlignment="1">
      <alignment horizontal="center" vertical="center"/>
    </xf>
    <xf numFmtId="43" fontId="21" fillId="0" borderId="50" xfId="254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44" fontId="21" fillId="0" borderId="31" xfId="276" applyFont="1" applyFill="1" applyBorder="1" applyAlignment="1">
      <alignment vertical="center"/>
    </xf>
    <xf numFmtId="44" fontId="21" fillId="0" borderId="38" xfId="276" applyFont="1" applyFill="1" applyBorder="1" applyAlignment="1">
      <alignment horizontal="center" vertical="center"/>
    </xf>
    <xf numFmtId="190" fontId="21" fillId="0" borderId="40" xfId="276" applyNumberFormat="1" applyFont="1" applyFill="1" applyBorder="1" applyAlignment="1">
      <alignment vertical="center"/>
    </xf>
    <xf numFmtId="190" fontId="21" fillId="0" borderId="40" xfId="276" applyNumberFormat="1" applyFont="1" applyFill="1" applyBorder="1" applyAlignment="1">
      <alignment horizontal="center" vertical="center"/>
    </xf>
    <xf numFmtId="44" fontId="21" fillId="0" borderId="0" xfId="276" applyFont="1"/>
    <xf numFmtId="190" fontId="21" fillId="0" borderId="40" xfId="276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vertical="top"/>
    </xf>
    <xf numFmtId="0" fontId="21" fillId="0" borderId="38" xfId="0" applyFont="1" applyBorder="1" applyAlignment="1">
      <alignment horizontal="center" vertical="center"/>
    </xf>
    <xf numFmtId="43" fontId="21" fillId="0" borderId="39" xfId="0" applyNumberFormat="1" applyFont="1" applyBorder="1" applyAlignment="1">
      <alignment horizontal="right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Fill="1" applyBorder="1" applyAlignment="1">
      <alignment vertical="top"/>
    </xf>
    <xf numFmtId="43" fontId="21" fillId="0" borderId="40" xfId="0" applyNumberFormat="1" applyFont="1" applyBorder="1" applyAlignment="1">
      <alignment vertical="center"/>
    </xf>
    <xf numFmtId="43" fontId="21" fillId="0" borderId="44" xfId="0" applyNumberFormat="1" applyFont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21" fillId="0" borderId="57" xfId="0" applyFont="1" applyFill="1" applyBorder="1" applyAlignment="1">
      <alignment horizontal="center" vertical="center"/>
    </xf>
    <xf numFmtId="43" fontId="21" fillId="0" borderId="53" xfId="254" applyFont="1" applyFill="1" applyBorder="1" applyAlignment="1">
      <alignment horizontal="right" vertical="center"/>
    </xf>
    <xf numFmtId="0" fontId="28" fillId="35" borderId="45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43" fontId="21" fillId="0" borderId="59" xfId="254" applyFont="1" applyFill="1" applyBorder="1" applyAlignment="1">
      <alignment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vertical="center"/>
    </xf>
    <xf numFmtId="0" fontId="21" fillId="0" borderId="40" xfId="541" applyFont="1" applyFill="1" applyBorder="1" applyAlignment="1">
      <alignment horizontal="left" vertical="center"/>
    </xf>
    <xf numFmtId="0" fontId="11" fillId="0" borderId="40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center" vertical="center"/>
    </xf>
    <xf numFmtId="43" fontId="21" fillId="0" borderId="40" xfId="203" applyFont="1" applyFill="1" applyBorder="1" applyAlignment="1">
      <alignment vertical="center"/>
    </xf>
    <xf numFmtId="43" fontId="21" fillId="0" borderId="40" xfId="202" applyFont="1" applyFill="1" applyBorder="1" applyAlignment="1">
      <alignment vertical="center"/>
    </xf>
    <xf numFmtId="43" fontId="21" fillId="0" borderId="40" xfId="255" applyFont="1" applyFill="1" applyBorder="1" applyAlignment="1">
      <alignment vertical="center"/>
    </xf>
    <xf numFmtId="43" fontId="21" fillId="0" borderId="40" xfId="26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21" fillId="0" borderId="53" xfId="541" applyFont="1" applyFill="1" applyBorder="1" applyAlignment="1">
      <alignment horizontal="left" vertical="center"/>
    </xf>
    <xf numFmtId="43" fontId="21" fillId="0" borderId="53" xfId="254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43" fontId="21" fillId="0" borderId="53" xfId="255" applyFont="1" applyFill="1" applyBorder="1" applyAlignment="1">
      <alignment vertical="center"/>
    </xf>
    <xf numFmtId="43" fontId="28" fillId="35" borderId="51" xfId="254" applyFont="1" applyFill="1" applyBorder="1" applyAlignment="1">
      <alignment vertical="center"/>
    </xf>
    <xf numFmtId="43" fontId="21" fillId="0" borderId="48" xfId="202" applyFont="1" applyFill="1" applyBorder="1" applyAlignment="1">
      <alignment vertical="center"/>
    </xf>
    <xf numFmtId="43" fontId="21" fillId="0" borderId="50" xfId="202" applyFont="1" applyFill="1" applyBorder="1" applyAlignment="1">
      <alignment vertical="center"/>
    </xf>
    <xf numFmtId="0" fontId="28" fillId="0" borderId="31" xfId="0" applyFont="1" applyFill="1" applyBorder="1" applyAlignment="1">
      <alignment vertical="center"/>
    </xf>
    <xf numFmtId="0" fontId="28" fillId="0" borderId="38" xfId="0" applyFont="1" applyFill="1" applyBorder="1" applyAlignment="1">
      <alignment horizontal="center" vertical="center"/>
    </xf>
    <xf numFmtId="0" fontId="21" fillId="0" borderId="39" xfId="0" applyNumberFormat="1" applyFont="1" applyFill="1" applyBorder="1" applyAlignment="1">
      <alignment vertical="center" wrapText="1"/>
    </xf>
    <xf numFmtId="43" fontId="21" fillId="0" borderId="38" xfId="202" applyFont="1" applyFill="1" applyBorder="1" applyAlignment="1">
      <alignment vertical="center"/>
    </xf>
    <xf numFmtId="0" fontId="28" fillId="35" borderId="52" xfId="0" applyNumberFormat="1" applyFont="1" applyFill="1" applyBorder="1" applyAlignment="1">
      <alignment horizontal="center" vertical="center"/>
    </xf>
    <xf numFmtId="43" fontId="28" fillId="35" borderId="46" xfId="202" applyFont="1" applyFill="1" applyBorder="1" applyAlignment="1">
      <alignment vertical="center"/>
    </xf>
    <xf numFmtId="43" fontId="28" fillId="35" borderId="46" xfId="202" applyFont="1" applyFill="1" applyBorder="1" applyAlignment="1">
      <alignment horizontal="center" vertical="center"/>
    </xf>
    <xf numFmtId="43" fontId="21" fillId="35" borderId="46" xfId="202" applyFont="1" applyFill="1" applyBorder="1" applyAlignment="1">
      <alignment vertical="center"/>
    </xf>
    <xf numFmtId="43" fontId="28" fillId="0" borderId="48" xfId="254" applyFont="1" applyFill="1" applyBorder="1" applyAlignment="1">
      <alignment vertical="center"/>
    </xf>
    <xf numFmtId="43" fontId="28" fillId="0" borderId="50" xfId="254" applyFont="1" applyFill="1" applyBorder="1" applyAlignment="1">
      <alignment horizontal="center" vertical="center"/>
    </xf>
    <xf numFmtId="43" fontId="28" fillId="0" borderId="50" xfId="254" applyFont="1" applyFill="1" applyBorder="1" applyAlignment="1">
      <alignment vertical="center"/>
    </xf>
    <xf numFmtId="0" fontId="21" fillId="0" borderId="39" xfId="0" applyNumberFormat="1" applyFont="1" applyFill="1" applyBorder="1" applyAlignment="1">
      <alignment horizontal="left" vertical="center"/>
    </xf>
    <xf numFmtId="43" fontId="21" fillId="0" borderId="38" xfId="254" applyFont="1" applyFill="1" applyBorder="1" applyAlignment="1">
      <alignment vertical="center"/>
    </xf>
    <xf numFmtId="43" fontId="28" fillId="35" borderId="46" xfId="254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1" fillId="0" borderId="39" xfId="0" applyNumberFormat="1" applyFont="1" applyFill="1" applyBorder="1" applyAlignment="1">
      <alignment horizontal="left" vertical="center" wrapText="1"/>
    </xf>
    <xf numFmtId="43" fontId="21" fillId="0" borderId="48" xfId="254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43" fontId="21" fillId="0" borderId="40" xfId="254" applyNumberFormat="1" applyFont="1" applyFill="1" applyBorder="1" applyAlignment="1">
      <alignment horizontal="center" vertical="center"/>
    </xf>
    <xf numFmtId="0" fontId="21" fillId="0" borderId="30" xfId="0" quotePrefix="1" applyNumberFormat="1" applyFont="1" applyFill="1" applyBorder="1" applyAlignment="1">
      <alignment horizontal="left" vertical="center"/>
    </xf>
    <xf numFmtId="43" fontId="21" fillId="0" borderId="30" xfId="254" applyNumberFormat="1" applyFont="1" applyFill="1" applyBorder="1" applyAlignment="1">
      <alignment horizontal="center" vertical="center"/>
    </xf>
    <xf numFmtId="2" fontId="21" fillId="0" borderId="40" xfId="0" applyNumberFormat="1" applyFont="1" applyFill="1" applyBorder="1" applyAlignment="1">
      <alignment horizontal="right" vertical="center"/>
    </xf>
    <xf numFmtId="43" fontId="21" fillId="0" borderId="40" xfId="202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43" fontId="21" fillId="0" borderId="38" xfId="254" applyFont="1" applyFill="1" applyBorder="1" applyAlignment="1">
      <alignment horizontal="right" vertical="center"/>
    </xf>
    <xf numFmtId="0" fontId="21" fillId="0" borderId="30" xfId="413" applyFont="1" applyFill="1" applyBorder="1" applyAlignment="1">
      <alignment horizontal="left"/>
    </xf>
    <xf numFmtId="191" fontId="21" fillId="0" borderId="40" xfId="201" applyNumberFormat="1" applyFont="1" applyFill="1" applyBorder="1"/>
    <xf numFmtId="0" fontId="21" fillId="0" borderId="40" xfId="413" applyFont="1" applyFill="1" applyBorder="1" applyAlignment="1">
      <alignment horizontal="center"/>
    </xf>
    <xf numFmtId="43" fontId="21" fillId="0" borderId="40" xfId="201" applyFont="1" applyFill="1" applyBorder="1"/>
    <xf numFmtId="43" fontId="21" fillId="0" borderId="40" xfId="107" applyFont="1" applyFill="1" applyBorder="1"/>
    <xf numFmtId="43" fontId="21" fillId="0" borderId="61" xfId="107" applyFont="1" applyFill="1" applyBorder="1"/>
    <xf numFmtId="0" fontId="21" fillId="0" borderId="40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/>
    <xf numFmtId="190" fontId="11" fillId="0" borderId="0" xfId="0" applyNumberFormat="1" applyFont="1" applyBorder="1"/>
    <xf numFmtId="0" fontId="153" fillId="0" borderId="0" xfId="0" applyFont="1" applyBorder="1"/>
    <xf numFmtId="0" fontId="10" fillId="0" borderId="62" xfId="0" applyFont="1" applyBorder="1" applyAlignment="1">
      <alignment horizontal="center"/>
    </xf>
    <xf numFmtId="0" fontId="21" fillId="0" borderId="0" xfId="0" applyFont="1" applyAlignment="1">
      <alignment horizontal="center"/>
    </xf>
    <xf numFmtId="43" fontId="11" fillId="0" borderId="0" xfId="107" applyFont="1" applyAlignment="1">
      <alignment horizontal="right"/>
    </xf>
    <xf numFmtId="43" fontId="11" fillId="0" borderId="0" xfId="107" applyFont="1"/>
    <xf numFmtId="43" fontId="30" fillId="34" borderId="13" xfId="107" applyFont="1" applyFill="1" applyBorder="1" applyAlignment="1">
      <alignment horizontal="center" vertical="center"/>
    </xf>
    <xf numFmtId="0" fontId="28" fillId="0" borderId="40" xfId="0" applyFont="1" applyBorder="1"/>
    <xf numFmtId="0" fontId="28" fillId="0" borderId="61" xfId="0" applyFont="1" applyBorder="1"/>
    <xf numFmtId="0" fontId="28" fillId="35" borderId="13" xfId="0" applyFont="1" applyFill="1" applyBorder="1"/>
    <xf numFmtId="0" fontId="28" fillId="34" borderId="18" xfId="0" applyFont="1" applyFill="1" applyBorder="1"/>
    <xf numFmtId="0" fontId="28" fillId="34" borderId="63" xfId="0" applyFont="1" applyFill="1" applyBorder="1"/>
    <xf numFmtId="0" fontId="28" fillId="35" borderId="64" xfId="0" applyFont="1" applyFill="1" applyBorder="1" applyAlignment="1">
      <alignment horizontal="center"/>
    </xf>
    <xf numFmtId="43" fontId="21" fillId="0" borderId="40" xfId="107" applyFont="1" applyFill="1" applyBorder="1" applyAlignment="1">
      <alignment horizontal="right"/>
    </xf>
    <xf numFmtId="43" fontId="28" fillId="0" borderId="40" xfId="107" applyFont="1" applyFill="1" applyBorder="1"/>
    <xf numFmtId="43" fontId="28" fillId="0" borderId="65" xfId="107" applyFont="1" applyFill="1" applyBorder="1"/>
    <xf numFmtId="43" fontId="21" fillId="0" borderId="61" xfId="107" applyFont="1" applyFill="1" applyBorder="1" applyAlignment="1">
      <alignment horizontal="right"/>
    </xf>
    <xf numFmtId="43" fontId="28" fillId="0" borderId="61" xfId="107" applyFont="1" applyFill="1" applyBorder="1"/>
    <xf numFmtId="43" fontId="21" fillId="35" borderId="13" xfId="107" applyFont="1" applyFill="1" applyBorder="1" applyAlignment="1">
      <alignment horizontal="right"/>
    </xf>
    <xf numFmtId="0" fontId="21" fillId="35" borderId="13" xfId="0" applyFont="1" applyFill="1" applyBorder="1" applyAlignment="1">
      <alignment horizontal="center"/>
    </xf>
    <xf numFmtId="43" fontId="21" fillId="35" borderId="13" xfId="107" applyFont="1" applyFill="1" applyBorder="1"/>
    <xf numFmtId="43" fontId="21" fillId="34" borderId="18" xfId="107" applyFont="1" applyFill="1" applyBorder="1" applyAlignment="1">
      <alignment horizontal="right"/>
    </xf>
    <xf numFmtId="0" fontId="21" fillId="34" borderId="18" xfId="0" applyFont="1" applyFill="1" applyBorder="1" applyAlignment="1">
      <alignment horizontal="center"/>
    </xf>
    <xf numFmtId="43" fontId="21" fillId="34" borderId="18" xfId="107" applyFont="1" applyFill="1" applyBorder="1"/>
    <xf numFmtId="43" fontId="21" fillId="34" borderId="18" xfId="107" applyFont="1" applyFill="1" applyBorder="1" applyAlignment="1">
      <alignment horizontal="left"/>
    </xf>
    <xf numFmtId="43" fontId="28" fillId="34" borderId="66" xfId="107" applyFont="1" applyFill="1" applyBorder="1"/>
    <xf numFmtId="43" fontId="21" fillId="34" borderId="63" xfId="107" applyFont="1" applyFill="1" applyBorder="1" applyAlignment="1">
      <alignment horizontal="right"/>
    </xf>
    <xf numFmtId="0" fontId="21" fillId="34" borderId="63" xfId="0" applyFont="1" applyFill="1" applyBorder="1" applyAlignment="1">
      <alignment horizontal="center"/>
    </xf>
    <xf numFmtId="43" fontId="21" fillId="34" borderId="63" xfId="107" applyFont="1" applyFill="1" applyBorder="1"/>
    <xf numFmtId="43" fontId="21" fillId="34" borderId="63" xfId="107" applyFont="1" applyFill="1" applyBorder="1" applyAlignment="1">
      <alignment horizontal="left"/>
    </xf>
    <xf numFmtId="43" fontId="28" fillId="34" borderId="67" xfId="107" applyFont="1" applyFill="1" applyBorder="1"/>
    <xf numFmtId="43" fontId="28" fillId="35" borderId="68" xfId="107" applyFont="1" applyFill="1" applyBorder="1"/>
    <xf numFmtId="0" fontId="28" fillId="0" borderId="50" xfId="0" applyFont="1" applyFill="1" applyBorder="1" applyAlignment="1">
      <alignment horizontal="center" vertical="center"/>
    </xf>
    <xf numFmtId="2" fontId="21" fillId="0" borderId="40" xfId="254" applyNumberFormat="1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vertical="center"/>
    </xf>
    <xf numFmtId="43" fontId="21" fillId="0" borderId="42" xfId="202" applyFont="1" applyFill="1" applyBorder="1" applyAlignment="1">
      <alignment vertical="center"/>
    </xf>
    <xf numFmtId="43" fontId="21" fillId="0" borderId="44" xfId="202" applyFont="1" applyFill="1" applyBorder="1" applyAlignment="1">
      <alignment vertical="center"/>
    </xf>
    <xf numFmtId="43" fontId="28" fillId="35" borderId="13" xfId="107" applyFont="1" applyFill="1" applyBorder="1"/>
    <xf numFmtId="0" fontId="11" fillId="0" borderId="40" xfId="0" applyFont="1" applyFill="1" applyBorder="1" applyAlignment="1">
      <alignment horizontal="left" vertical="center"/>
    </xf>
    <xf numFmtId="44" fontId="11" fillId="0" borderId="40" xfId="276" applyFont="1" applyFill="1" applyBorder="1" applyAlignment="1">
      <alignment horizontal="left" vertical="center" wrapText="1"/>
    </xf>
    <xf numFmtId="44" fontId="11" fillId="0" borderId="40" xfId="276" quotePrefix="1" applyFont="1" applyFill="1" applyBorder="1" applyAlignment="1">
      <alignment horizontal="left" vertical="center"/>
    </xf>
    <xf numFmtId="0" fontId="11" fillId="0" borderId="40" xfId="0" quotePrefix="1" applyFont="1" applyFill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21" fillId="0" borderId="26" xfId="0" applyFont="1" applyFill="1" applyBorder="1" applyAlignment="1">
      <alignment vertical="top"/>
    </xf>
    <xf numFmtId="0" fontId="21" fillId="0" borderId="40" xfId="0" quotePrefix="1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11" fillId="0" borderId="40" xfId="0" quotePrefix="1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center" vertical="center"/>
    </xf>
    <xf numFmtId="2" fontId="21" fillId="0" borderId="18" xfId="254" applyNumberFormat="1" applyFont="1" applyFill="1" applyBorder="1" applyAlignment="1">
      <alignment horizontal="center" vertical="center"/>
    </xf>
    <xf numFmtId="0" fontId="21" fillId="0" borderId="43" xfId="0" quotePrefix="1" applyFont="1" applyFill="1" applyBorder="1" applyAlignment="1">
      <alignment vertical="center" wrapText="1"/>
    </xf>
    <xf numFmtId="43" fontId="15" fillId="0" borderId="40" xfId="203" applyFont="1" applyFill="1" applyBorder="1" applyAlignment="1">
      <alignment vertical="center"/>
    </xf>
    <xf numFmtId="43" fontId="152" fillId="0" borderId="40" xfId="254" applyNumberFormat="1" applyFont="1" applyFill="1" applyBorder="1" applyAlignment="1">
      <alignment horizontal="center" vertical="center"/>
    </xf>
    <xf numFmtId="0" fontId="6" fillId="0" borderId="0" xfId="361" applyFont="1"/>
    <xf numFmtId="43" fontId="5" fillId="34" borderId="22" xfId="150" applyFont="1" applyFill="1" applyBorder="1" applyAlignment="1">
      <alignment horizontal="center" vertical="center"/>
    </xf>
    <xf numFmtId="43" fontId="5" fillId="34" borderId="23" xfId="150" applyFont="1" applyFill="1" applyBorder="1" applyAlignment="1">
      <alignment horizontal="center" vertical="center"/>
    </xf>
    <xf numFmtId="0" fontId="5" fillId="0" borderId="70" xfId="361" applyFont="1" applyFill="1" applyBorder="1" applyAlignment="1">
      <alignment horizontal="center" vertical="center"/>
    </xf>
    <xf numFmtId="43" fontId="6" fillId="0" borderId="70" xfId="150" applyFont="1" applyFill="1" applyBorder="1" applyAlignment="1">
      <alignment horizontal="right" vertical="center"/>
    </xf>
    <xf numFmtId="0" fontId="6" fillId="0" borderId="70" xfId="361" applyFont="1" applyFill="1" applyBorder="1" applyAlignment="1">
      <alignment horizontal="center" vertical="center"/>
    </xf>
    <xf numFmtId="0" fontId="5" fillId="0" borderId="24" xfId="361" applyFont="1" applyFill="1" applyBorder="1" applyAlignment="1">
      <alignment horizontal="center"/>
    </xf>
    <xf numFmtId="43" fontId="6" fillId="0" borderId="13" xfId="201" applyFont="1" applyFill="1" applyBorder="1"/>
    <xf numFmtId="191" fontId="6" fillId="0" borderId="13" xfId="201" applyNumberFormat="1" applyFont="1" applyFill="1" applyBorder="1" applyAlignment="1">
      <alignment horizontal="center"/>
    </xf>
    <xf numFmtId="0" fontId="6" fillId="0" borderId="13" xfId="361" applyFont="1" applyFill="1" applyBorder="1" applyAlignment="1">
      <alignment horizontal="center"/>
    </xf>
    <xf numFmtId="191" fontId="5" fillId="0" borderId="13" xfId="150" applyNumberFormat="1" applyFont="1" applyFill="1" applyBorder="1" applyAlignment="1">
      <alignment horizontal="center"/>
    </xf>
    <xf numFmtId="191" fontId="5" fillId="0" borderId="13" xfId="150" applyNumberFormat="1" applyFont="1" applyFill="1" applyBorder="1"/>
    <xf numFmtId="0" fontId="21" fillId="0" borderId="30" xfId="413" quotePrefix="1" applyFont="1" applyFill="1" applyBorder="1" applyAlignment="1">
      <alignment horizontal="left"/>
    </xf>
    <xf numFmtId="0" fontId="21" fillId="0" borderId="43" xfId="0" applyFont="1" applyFill="1" applyBorder="1" applyAlignment="1">
      <alignment horizontal="left"/>
    </xf>
    <xf numFmtId="43" fontId="152" fillId="0" borderId="42" xfId="254" applyFont="1" applyFill="1" applyBorder="1" applyAlignment="1">
      <alignment horizontal="right" vertical="center"/>
    </xf>
    <xf numFmtId="43" fontId="152" fillId="0" borderId="44" xfId="254" applyNumberFormat="1" applyFont="1" applyFill="1" applyBorder="1" applyAlignment="1">
      <alignment horizontal="center" vertical="center"/>
    </xf>
    <xf numFmtId="43" fontId="152" fillId="0" borderId="44" xfId="202" applyFont="1" applyFill="1" applyBorder="1" applyAlignment="1">
      <alignment vertical="center"/>
    </xf>
    <xf numFmtId="0" fontId="21" fillId="0" borderId="43" xfId="0" quotePrefix="1" applyFont="1" applyFill="1" applyBorder="1" applyAlignment="1">
      <alignment horizontal="left"/>
    </xf>
    <xf numFmtId="0" fontId="21" fillId="0" borderId="42" xfId="0" quotePrefix="1" applyFont="1" applyFill="1" applyBorder="1" applyAlignment="1">
      <alignment horizontal="center" vertical="center"/>
    </xf>
    <xf numFmtId="0" fontId="21" fillId="0" borderId="44" xfId="0" quotePrefix="1" applyFont="1" applyFill="1" applyBorder="1" applyAlignment="1">
      <alignment horizontal="left" vertical="center"/>
    </xf>
    <xf numFmtId="0" fontId="26" fillId="34" borderId="38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left" vertical="center"/>
    </xf>
    <xf numFmtId="43" fontId="21" fillId="0" borderId="40" xfId="107" applyFont="1" applyFill="1" applyBorder="1" applyAlignment="1">
      <alignment horizontal="center"/>
    </xf>
    <xf numFmtId="0" fontId="5" fillId="0" borderId="71" xfId="361" applyFont="1" applyFill="1" applyBorder="1" applyAlignment="1">
      <alignment horizontal="center" vertical="center"/>
    </xf>
    <xf numFmtId="43" fontId="28" fillId="31" borderId="40" xfId="107" applyFont="1" applyFill="1" applyBorder="1" applyAlignment="1">
      <alignment horizontal="center"/>
    </xf>
    <xf numFmtId="0" fontId="26" fillId="34" borderId="26" xfId="0" applyFont="1" applyFill="1" applyBorder="1" applyAlignment="1">
      <alignment horizontal="center"/>
    </xf>
    <xf numFmtId="0" fontId="28" fillId="34" borderId="40" xfId="0" applyFont="1" applyFill="1" applyBorder="1"/>
    <xf numFmtId="43" fontId="21" fillId="34" borderId="40" xfId="107" applyFont="1" applyFill="1" applyBorder="1" applyAlignment="1">
      <alignment horizontal="right"/>
    </xf>
    <xf numFmtId="0" fontId="21" fillId="34" borderId="40" xfId="0" applyFont="1" applyFill="1" applyBorder="1" applyAlignment="1">
      <alignment horizontal="center"/>
    </xf>
    <xf numFmtId="43" fontId="21" fillId="34" borderId="40" xfId="107" applyFont="1" applyFill="1" applyBorder="1"/>
    <xf numFmtId="43" fontId="21" fillId="34" borderId="40" xfId="107" applyFont="1" applyFill="1" applyBorder="1" applyAlignment="1">
      <alignment horizontal="left"/>
    </xf>
    <xf numFmtId="43" fontId="28" fillId="34" borderId="65" xfId="107" applyFont="1" applyFill="1" applyBorder="1"/>
    <xf numFmtId="190" fontId="21" fillId="0" borderId="40" xfId="130" applyFont="1" applyFill="1" applyBorder="1" applyAlignment="1">
      <alignment vertical="center"/>
    </xf>
    <xf numFmtId="0" fontId="21" fillId="0" borderId="44" xfId="0" quotePrefix="1" applyFont="1" applyFill="1" applyBorder="1" applyAlignment="1">
      <alignment horizontal="left" vertical="center" wrapText="1"/>
    </xf>
    <xf numFmtId="43" fontId="28" fillId="0" borderId="37" xfId="254" applyFont="1" applyFill="1" applyBorder="1" applyAlignment="1">
      <alignment vertical="center"/>
    </xf>
    <xf numFmtId="0" fontId="21" fillId="0" borderId="20" xfId="0" quotePrefix="1" applyFont="1" applyFill="1" applyBorder="1" applyAlignment="1">
      <alignment horizontal="left" vertical="center"/>
    </xf>
    <xf numFmtId="0" fontId="21" fillId="0" borderId="35" xfId="0" quotePrefix="1" applyFont="1" applyFill="1" applyBorder="1" applyAlignment="1">
      <alignment horizontal="center" vertical="center"/>
    </xf>
    <xf numFmtId="0" fontId="21" fillId="0" borderId="39" xfId="0" quotePrefix="1" applyFont="1" applyFill="1" applyBorder="1" applyAlignment="1">
      <alignment vertical="top" wrapText="1"/>
    </xf>
    <xf numFmtId="43" fontId="21" fillId="0" borderId="0" xfId="260" applyFont="1" applyFill="1" applyBorder="1" applyAlignment="1">
      <alignment vertical="center"/>
    </xf>
    <xf numFmtId="0" fontId="11" fillId="0" borderId="40" xfId="0" applyFont="1" applyFill="1" applyBorder="1" applyAlignment="1">
      <alignment vertical="center" wrapText="1"/>
    </xf>
    <xf numFmtId="0" fontId="21" fillId="0" borderId="72" xfId="0" applyFont="1" applyFill="1" applyBorder="1" applyAlignment="1">
      <alignment vertical="center"/>
    </xf>
    <xf numFmtId="0" fontId="21" fillId="0" borderId="44" xfId="541" applyFont="1" applyFill="1" applyBorder="1" applyAlignment="1">
      <alignment horizontal="left" vertical="center"/>
    </xf>
    <xf numFmtId="43" fontId="21" fillId="0" borderId="44" xfId="254" applyFont="1" applyFill="1" applyBorder="1" applyAlignment="1">
      <alignment horizontal="center" vertical="center"/>
    </xf>
    <xf numFmtId="43" fontId="21" fillId="0" borderId="44" xfId="255" applyFont="1" applyFill="1" applyBorder="1" applyAlignment="1">
      <alignment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NumberFormat="1" applyFont="1" applyFill="1" applyBorder="1" applyAlignment="1">
      <alignment horizontal="left" vertical="center"/>
    </xf>
    <xf numFmtId="43" fontId="28" fillId="0" borderId="35" xfId="254" applyFont="1" applyFill="1" applyBorder="1" applyAlignment="1">
      <alignment vertical="center"/>
    </xf>
    <xf numFmtId="43" fontId="28" fillId="0" borderId="37" xfId="254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73" xfId="0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left" vertical="center"/>
    </xf>
    <xf numFmtId="43" fontId="21" fillId="0" borderId="73" xfId="254" applyFont="1" applyFill="1" applyBorder="1" applyAlignment="1">
      <alignment vertical="center"/>
    </xf>
    <xf numFmtId="43" fontId="21" fillId="0" borderId="18" xfId="254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5" fillId="0" borderId="70" xfId="361" applyFont="1" applyFill="1" applyBorder="1" applyAlignment="1">
      <alignment horizontal="left" vertical="center"/>
    </xf>
    <xf numFmtId="43" fontId="6" fillId="0" borderId="13" xfId="150" applyFont="1" applyFill="1" applyBorder="1"/>
    <xf numFmtId="2" fontId="5" fillId="0" borderId="24" xfId="361" applyNumberFormat="1" applyFont="1" applyFill="1" applyBorder="1" applyAlignment="1">
      <alignment horizontal="center"/>
    </xf>
    <xf numFmtId="0" fontId="6" fillId="0" borderId="13" xfId="361" applyFont="1" applyFill="1" applyBorder="1" applyAlignment="1">
      <alignment horizontal="left"/>
    </xf>
    <xf numFmtId="0" fontId="21" fillId="0" borderId="53" xfId="0" quotePrefix="1" applyFont="1" applyFill="1" applyBorder="1" applyAlignment="1">
      <alignment horizontal="left" vertical="center" wrapText="1"/>
    </xf>
    <xf numFmtId="43" fontId="28" fillId="35" borderId="25" xfId="107" applyFont="1" applyFill="1" applyBorder="1"/>
    <xf numFmtId="194" fontId="11" fillId="0" borderId="74" xfId="575" applyNumberFormat="1" applyFont="1" applyFill="1" applyBorder="1" applyAlignment="1">
      <alignment horizontal="center" vertical="center" wrapText="1"/>
    </xf>
    <xf numFmtId="190" fontId="21" fillId="0" borderId="30" xfId="527" applyNumberFormat="1" applyFont="1" applyFill="1" applyBorder="1" applyAlignment="1">
      <alignment horizontal="center" vertical="center"/>
    </xf>
    <xf numFmtId="190" fontId="21" fillId="0" borderId="75" xfId="527" applyNumberFormat="1" applyFont="1" applyFill="1" applyBorder="1" applyAlignment="1">
      <alignment horizontal="center" vertical="center"/>
    </xf>
    <xf numFmtId="190" fontId="21" fillId="34" borderId="30" xfId="527" applyNumberFormat="1" applyFont="1" applyFill="1" applyBorder="1" applyAlignment="1">
      <alignment horizontal="center" vertical="center"/>
    </xf>
    <xf numFmtId="190" fontId="21" fillId="34" borderId="38" xfId="527" applyNumberFormat="1" applyFont="1" applyFill="1" applyBorder="1" applyAlignment="1">
      <alignment horizontal="center" vertical="center"/>
    </xf>
    <xf numFmtId="190" fontId="21" fillId="34" borderId="75" xfId="527" applyNumberFormat="1" applyFont="1" applyFill="1" applyBorder="1" applyAlignment="1">
      <alignment horizontal="center" vertical="center"/>
    </xf>
    <xf numFmtId="191" fontId="35" fillId="0" borderId="13" xfId="201" applyNumberFormat="1" applyFont="1" applyFill="1" applyBorder="1"/>
    <xf numFmtId="43" fontId="35" fillId="0" borderId="13" xfId="201" applyFont="1" applyFill="1" applyBorder="1"/>
    <xf numFmtId="43" fontId="35" fillId="0" borderId="25" xfId="201" applyFont="1" applyFill="1" applyBorder="1"/>
    <xf numFmtId="191" fontId="35" fillId="0" borderId="13" xfId="150" applyNumberFormat="1" applyFont="1" applyFill="1" applyBorder="1"/>
    <xf numFmtId="43" fontId="6" fillId="0" borderId="13" xfId="150" applyFont="1" applyFill="1" applyBorder="1" applyAlignment="1">
      <alignment horizontal="center"/>
    </xf>
    <xf numFmtId="43" fontId="35" fillId="0" borderId="13" xfId="150" applyFont="1" applyFill="1" applyBorder="1" applyAlignment="1">
      <alignment horizontal="center"/>
    </xf>
    <xf numFmtId="190" fontId="36" fillId="32" borderId="13" xfId="143" applyNumberFormat="1" applyFont="1" applyFill="1" applyBorder="1" applyAlignment="1" applyProtection="1"/>
    <xf numFmtId="194" fontId="37" fillId="0" borderId="13" xfId="575" applyNumberFormat="1" applyFont="1" applyFill="1" applyBorder="1" applyAlignment="1">
      <alignment horizontal="center" vertical="center" wrapText="1"/>
    </xf>
    <xf numFmtId="190" fontId="38" fillId="0" borderId="13" xfId="527" applyNumberFormat="1" applyFont="1" applyFill="1" applyBorder="1" applyAlignment="1">
      <alignment horizontal="center" vertical="center"/>
    </xf>
    <xf numFmtId="190" fontId="38" fillId="34" borderId="13" xfId="527" applyNumberFormat="1" applyFont="1" applyFill="1" applyBorder="1" applyAlignment="1">
      <alignment horizontal="center" vertical="center"/>
    </xf>
    <xf numFmtId="191" fontId="5" fillId="0" borderId="76" xfId="150" applyNumberFormat="1" applyFont="1" applyFill="1" applyBorder="1"/>
    <xf numFmtId="43" fontId="6" fillId="0" borderId="76" xfId="201" applyFont="1" applyFill="1" applyBorder="1"/>
    <xf numFmtId="191" fontId="6" fillId="0" borderId="13" xfId="150" applyNumberFormat="1" applyFont="1" applyFill="1" applyBorder="1" applyAlignment="1">
      <alignment horizontal="center"/>
    </xf>
    <xf numFmtId="0" fontId="21" fillId="37" borderId="0" xfId="0" applyFont="1" applyFill="1"/>
    <xf numFmtId="43" fontId="154" fillId="0" borderId="65" xfId="107" applyFont="1" applyFill="1" applyBorder="1" applyAlignment="1">
      <alignment horizontal="center"/>
    </xf>
    <xf numFmtId="0" fontId="21" fillId="0" borderId="0" xfId="0" applyFont="1" applyFill="1"/>
    <xf numFmtId="0" fontId="28" fillId="35" borderId="77" xfId="0" applyFont="1" applyFill="1" applyBorder="1" applyAlignment="1">
      <alignment horizontal="center" vertical="center"/>
    </xf>
    <xf numFmtId="0" fontId="28" fillId="35" borderId="78" xfId="0" applyFont="1" applyFill="1" applyBorder="1" applyAlignment="1">
      <alignment horizontal="center" vertical="center"/>
    </xf>
    <xf numFmtId="0" fontId="28" fillId="35" borderId="79" xfId="0" quotePrefix="1" applyFont="1" applyFill="1" applyBorder="1" applyAlignment="1">
      <alignment horizontal="center" vertical="center"/>
    </xf>
    <xf numFmtId="43" fontId="28" fillId="35" borderId="80" xfId="254" applyFont="1" applyFill="1" applyBorder="1" applyAlignment="1">
      <alignment horizontal="right" vertical="center"/>
    </xf>
    <xf numFmtId="0" fontId="28" fillId="35" borderId="80" xfId="0" applyFont="1" applyFill="1" applyBorder="1" applyAlignment="1">
      <alignment horizontal="center" vertical="center"/>
    </xf>
    <xf numFmtId="43" fontId="21" fillId="35" borderId="80" xfId="254" applyFont="1" applyFill="1" applyBorder="1" applyAlignment="1">
      <alignment vertical="center"/>
    </xf>
    <xf numFmtId="43" fontId="28" fillId="35" borderId="80" xfId="254" applyFont="1" applyFill="1" applyBorder="1" applyAlignment="1">
      <alignment vertical="center"/>
    </xf>
    <xf numFmtId="0" fontId="5" fillId="35" borderId="80" xfId="361" applyFont="1" applyFill="1" applyBorder="1" applyAlignment="1">
      <alignment horizontal="center"/>
    </xf>
    <xf numFmtId="191" fontId="5" fillId="35" borderId="80" xfId="150" applyNumberFormat="1" applyFont="1" applyFill="1" applyBorder="1"/>
    <xf numFmtId="43" fontId="5" fillId="35" borderId="80" xfId="150" applyFont="1" applyFill="1" applyBorder="1"/>
    <xf numFmtId="191" fontId="5" fillId="35" borderId="80" xfId="150" applyNumberFormat="1" applyFont="1" applyFill="1" applyBorder="1" applyAlignment="1">
      <alignment horizontal="left"/>
    </xf>
    <xf numFmtId="43" fontId="5" fillId="35" borderId="81" xfId="150" applyFont="1" applyFill="1" applyBorder="1"/>
    <xf numFmtId="0" fontId="5" fillId="35" borderId="82" xfId="361" applyFont="1" applyFill="1" applyBorder="1" applyAlignment="1">
      <alignment horizontal="center"/>
    </xf>
    <xf numFmtId="43" fontId="5" fillId="35" borderId="80" xfId="150" applyFont="1" applyFill="1" applyBorder="1" applyAlignment="1">
      <alignment horizontal="center"/>
    </xf>
    <xf numFmtId="191" fontId="5" fillId="35" borderId="80" xfId="150" applyNumberFormat="1" applyFont="1" applyFill="1" applyBorder="1" applyAlignment="1">
      <alignment horizontal="center"/>
    </xf>
    <xf numFmtId="0" fontId="155" fillId="0" borderId="24" xfId="361" applyFont="1" applyFill="1" applyBorder="1" applyAlignment="1">
      <alignment horizontal="center"/>
    </xf>
    <xf numFmtId="43" fontId="156" fillId="0" borderId="13" xfId="150" applyFont="1" applyFill="1" applyBorder="1"/>
    <xf numFmtId="191" fontId="155" fillId="0" borderId="13" xfId="150" applyNumberFormat="1" applyFont="1" applyFill="1" applyBorder="1" applyAlignment="1">
      <alignment horizontal="center"/>
    </xf>
    <xf numFmtId="0" fontId="156" fillId="0" borderId="13" xfId="361" applyFont="1" applyFill="1" applyBorder="1" applyAlignment="1">
      <alignment horizontal="center"/>
    </xf>
    <xf numFmtId="191" fontId="155" fillId="0" borderId="13" xfId="150" applyNumberFormat="1" applyFont="1" applyFill="1" applyBorder="1"/>
    <xf numFmtId="43" fontId="156" fillId="0" borderId="13" xfId="201" applyFont="1" applyFill="1" applyBorder="1"/>
    <xf numFmtId="0" fontId="156" fillId="0" borderId="0" xfId="361" applyFont="1"/>
    <xf numFmtId="49" fontId="6" fillId="0" borderId="13" xfId="150" applyNumberFormat="1" applyFont="1" applyFill="1" applyBorder="1"/>
    <xf numFmtId="194" fontId="153" fillId="0" borderId="74" xfId="575" applyNumberFormat="1" applyFont="1" applyFill="1" applyBorder="1" applyAlignment="1">
      <alignment horizontal="center" vertical="center" wrapText="1"/>
    </xf>
    <xf numFmtId="0" fontId="157" fillId="0" borderId="0" xfId="0" applyFont="1" applyFill="1"/>
    <xf numFmtId="0" fontId="28" fillId="0" borderId="48" xfId="0" quotePrefix="1" applyFont="1" applyFill="1" applyBorder="1" applyAlignment="1">
      <alignment horizontal="left" vertical="center"/>
    </xf>
    <xf numFmtId="0" fontId="28" fillId="0" borderId="49" xfId="0" applyFont="1" applyFill="1" applyBorder="1" applyAlignment="1">
      <alignment horizontal="left" vertical="center"/>
    </xf>
    <xf numFmtId="0" fontId="157" fillId="0" borderId="41" xfId="0" applyFont="1" applyFill="1" applyBorder="1" applyAlignment="1">
      <alignment vertical="top"/>
    </xf>
    <xf numFmtId="0" fontId="157" fillId="0" borderId="42" xfId="0" quotePrefix="1" applyFont="1" applyFill="1" applyBorder="1" applyAlignment="1">
      <alignment horizontal="center" vertical="center"/>
    </xf>
    <xf numFmtId="0" fontId="157" fillId="0" borderId="44" xfId="0" quotePrefix="1" applyFont="1" applyFill="1" applyBorder="1" applyAlignment="1">
      <alignment horizontal="left" vertical="center"/>
    </xf>
    <xf numFmtId="0" fontId="157" fillId="0" borderId="40" xfId="0" applyFont="1" applyFill="1" applyBorder="1" applyAlignment="1">
      <alignment horizontal="center" vertical="center"/>
    </xf>
    <xf numFmtId="0" fontId="157" fillId="0" borderId="0" xfId="0" applyFont="1"/>
    <xf numFmtId="43" fontId="21" fillId="0" borderId="44" xfId="0" applyNumberFormat="1" applyFont="1" applyFill="1" applyBorder="1" applyAlignment="1">
      <alignment vertical="center"/>
    </xf>
    <xf numFmtId="43" fontId="21" fillId="0" borderId="43" xfId="0" applyNumberFormat="1" applyFont="1" applyFill="1" applyBorder="1" applyAlignment="1">
      <alignment vertical="top"/>
    </xf>
    <xf numFmtId="43" fontId="21" fillId="0" borderId="40" xfId="107" applyFont="1" applyFill="1" applyBorder="1" applyAlignment="1">
      <alignment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/>
    </xf>
    <xf numFmtId="0" fontId="21" fillId="36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8" fillId="35" borderId="86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43" fontId="21" fillId="0" borderId="65" xfId="254" applyFont="1" applyFill="1" applyBorder="1" applyAlignment="1">
      <alignment horizontal="center" vertical="center"/>
    </xf>
    <xf numFmtId="43" fontId="21" fillId="0" borderId="85" xfId="254" applyFont="1" applyFill="1" applyBorder="1" applyAlignment="1">
      <alignment horizontal="center" vertical="center"/>
    </xf>
    <xf numFmtId="43" fontId="21" fillId="0" borderId="88" xfId="254" applyFont="1" applyFill="1" applyBorder="1" applyAlignment="1">
      <alignment horizontal="center" vertical="center"/>
    </xf>
    <xf numFmtId="43" fontId="28" fillId="35" borderId="86" xfId="254" applyFont="1" applyFill="1" applyBorder="1" applyAlignment="1">
      <alignment horizontal="center" vertical="center"/>
    </xf>
    <xf numFmtId="43" fontId="21" fillId="0" borderId="89" xfId="254" applyFont="1" applyFill="1" applyBorder="1" applyAlignment="1">
      <alignment horizontal="center" vertical="center"/>
    </xf>
    <xf numFmtId="43" fontId="31" fillId="0" borderId="85" xfId="254" applyFont="1" applyFill="1" applyBorder="1" applyAlignment="1">
      <alignment horizontal="center" vertical="top"/>
    </xf>
    <xf numFmtId="43" fontId="21" fillId="0" borderId="65" xfId="254" applyFont="1" applyFill="1" applyBorder="1" applyAlignment="1">
      <alignment horizontal="center" vertical="top"/>
    </xf>
    <xf numFmtId="43" fontId="31" fillId="0" borderId="65" xfId="254" applyFont="1" applyFill="1" applyBorder="1" applyAlignment="1">
      <alignment horizontal="center" vertical="top"/>
    </xf>
    <xf numFmtId="43" fontId="158" fillId="0" borderId="85" xfId="254" applyFont="1" applyFill="1" applyBorder="1" applyAlignment="1">
      <alignment horizontal="center" vertical="top"/>
    </xf>
    <xf numFmtId="43" fontId="21" fillId="0" borderId="90" xfId="254" applyFont="1" applyFill="1" applyBorder="1" applyAlignment="1">
      <alignment horizontal="center" vertical="center"/>
    </xf>
    <xf numFmtId="43" fontId="21" fillId="0" borderId="89" xfId="202" applyFont="1" applyFill="1" applyBorder="1" applyAlignment="1">
      <alignment horizontal="center" vertical="center"/>
    </xf>
    <xf numFmtId="43" fontId="21" fillId="0" borderId="65" xfId="202" applyFont="1" applyFill="1" applyBorder="1" applyAlignment="1">
      <alignment horizontal="center" vertical="center"/>
    </xf>
    <xf numFmtId="43" fontId="21" fillId="0" borderId="85" xfId="202" applyFont="1" applyFill="1" applyBorder="1" applyAlignment="1">
      <alignment horizontal="center" vertical="center"/>
    </xf>
    <xf numFmtId="43" fontId="28" fillId="35" borderId="86" xfId="202" applyFont="1" applyFill="1" applyBorder="1" applyAlignment="1">
      <alignment horizontal="center" vertical="center"/>
    </xf>
    <xf numFmtId="43" fontId="28" fillId="0" borderId="89" xfId="254" applyFont="1" applyFill="1" applyBorder="1" applyAlignment="1">
      <alignment horizontal="center" vertical="center"/>
    </xf>
    <xf numFmtId="43" fontId="28" fillId="0" borderId="91" xfId="254" applyFont="1" applyFill="1" applyBorder="1" applyAlignment="1">
      <alignment horizontal="center" vertical="center"/>
    </xf>
    <xf numFmtId="43" fontId="28" fillId="0" borderId="65" xfId="254" applyFont="1" applyFill="1" applyBorder="1" applyAlignment="1">
      <alignment horizontal="center" vertical="center"/>
    </xf>
    <xf numFmtId="43" fontId="28" fillId="0" borderId="66" xfId="254" applyFont="1" applyFill="1" applyBorder="1" applyAlignment="1">
      <alignment horizontal="center" vertical="center"/>
    </xf>
    <xf numFmtId="43" fontId="157" fillId="0" borderId="85" xfId="254" applyFont="1" applyFill="1" applyBorder="1" applyAlignment="1">
      <alignment horizontal="center" vertical="center"/>
    </xf>
    <xf numFmtId="43" fontId="28" fillId="35" borderId="81" xfId="254" applyFont="1" applyFill="1" applyBorder="1" applyAlignment="1">
      <alignment horizontal="center" vertical="center"/>
    </xf>
    <xf numFmtId="43" fontId="157" fillId="0" borderId="65" xfId="202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vertical="center"/>
    </xf>
    <xf numFmtId="0" fontId="21" fillId="0" borderId="92" xfId="0" applyNumberFormat="1" applyFont="1" applyFill="1" applyBorder="1" applyAlignment="1">
      <alignment vertical="center" wrapText="1"/>
    </xf>
    <xf numFmtId="43" fontId="21" fillId="0" borderId="57" xfId="202" applyFont="1" applyFill="1" applyBorder="1" applyAlignment="1">
      <alignment vertical="center"/>
    </xf>
    <xf numFmtId="0" fontId="21" fillId="0" borderId="53" xfId="0" applyFont="1" applyFill="1" applyBorder="1" applyAlignment="1">
      <alignment horizontal="center" vertical="center"/>
    </xf>
    <xf numFmtId="43" fontId="21" fillId="0" borderId="53" xfId="202" applyFont="1" applyFill="1" applyBorder="1" applyAlignment="1">
      <alignment vertical="center"/>
    </xf>
    <xf numFmtId="0" fontId="21" fillId="0" borderId="58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43" fontId="21" fillId="0" borderId="59" xfId="107" applyFont="1" applyFill="1" applyBorder="1" applyAlignment="1">
      <alignment horizontal="right" vertical="center"/>
    </xf>
    <xf numFmtId="43" fontId="21" fillId="0" borderId="59" xfId="107" applyFont="1" applyFill="1" applyBorder="1" applyAlignment="1">
      <alignment horizontal="center"/>
    </xf>
    <xf numFmtId="43" fontId="21" fillId="31" borderId="59" xfId="107" applyFont="1" applyFill="1" applyBorder="1" applyAlignment="1">
      <alignment horizontal="center"/>
    </xf>
    <xf numFmtId="43" fontId="21" fillId="31" borderId="90" xfId="107" applyFont="1" applyFill="1" applyBorder="1" applyAlignment="1">
      <alignment horizontal="center"/>
    </xf>
    <xf numFmtId="43" fontId="28" fillId="31" borderId="65" xfId="107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43" fontId="28" fillId="0" borderId="40" xfId="107" applyFont="1" applyFill="1" applyBorder="1" applyAlignment="1">
      <alignment horizontal="center"/>
    </xf>
    <xf numFmtId="0" fontId="159" fillId="0" borderId="26" xfId="0" applyFont="1" applyBorder="1" applyAlignment="1">
      <alignment horizontal="center"/>
    </xf>
    <xf numFmtId="0" fontId="154" fillId="0" borderId="40" xfId="0" applyFont="1" applyBorder="1"/>
    <xf numFmtId="43" fontId="157" fillId="0" borderId="40" xfId="107" applyFont="1" applyFill="1" applyBorder="1"/>
    <xf numFmtId="43" fontId="28" fillId="0" borderId="40" xfId="107" applyFont="1" applyFill="1" applyBorder="1" applyAlignment="1">
      <alignment horizontal="left"/>
    </xf>
    <xf numFmtId="43" fontId="28" fillId="0" borderId="61" xfId="107" applyFont="1" applyFill="1" applyBorder="1" applyAlignment="1">
      <alignment horizontal="left"/>
    </xf>
    <xf numFmtId="43" fontId="28" fillId="0" borderId="93" xfId="107" applyFont="1" applyFill="1" applyBorder="1"/>
    <xf numFmtId="0" fontId="38" fillId="0" borderId="31" xfId="0" applyFont="1" applyFill="1" applyBorder="1" applyAlignment="1">
      <alignment vertical="center"/>
    </xf>
    <xf numFmtId="0" fontId="38" fillId="0" borderId="38" xfId="0" applyFont="1" applyFill="1" applyBorder="1" applyAlignment="1">
      <alignment horizontal="center" vertical="center"/>
    </xf>
    <xf numFmtId="43" fontId="38" fillId="0" borderId="40" xfId="254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/>
    </xf>
    <xf numFmtId="194" fontId="37" fillId="0" borderId="74" xfId="575" applyNumberFormat="1" applyFont="1" applyFill="1" applyBorder="1" applyAlignment="1">
      <alignment horizontal="center" vertical="center" wrapText="1"/>
    </xf>
    <xf numFmtId="0" fontId="38" fillId="0" borderId="83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vertical="top"/>
    </xf>
    <xf numFmtId="0" fontId="38" fillId="0" borderId="42" xfId="0" quotePrefix="1" applyFont="1" applyFill="1" applyBorder="1" applyAlignment="1">
      <alignment horizontal="center" vertical="center"/>
    </xf>
    <xf numFmtId="0" fontId="38" fillId="0" borderId="44" xfId="0" quotePrefix="1" applyFont="1" applyFill="1" applyBorder="1" applyAlignment="1">
      <alignment horizontal="left" vertical="center"/>
    </xf>
    <xf numFmtId="43" fontId="38" fillId="0" borderId="44" xfId="0" applyNumberFormat="1" applyFont="1" applyFill="1" applyBorder="1" applyAlignment="1">
      <alignment vertical="center"/>
    </xf>
    <xf numFmtId="43" fontId="48" fillId="0" borderId="85" xfId="254" applyFont="1" applyFill="1" applyBorder="1" applyAlignment="1">
      <alignment horizontal="center" vertical="top"/>
    </xf>
    <xf numFmtId="0" fontId="38" fillId="0" borderId="0" xfId="0" applyFont="1" applyFill="1"/>
    <xf numFmtId="14" fontId="21" fillId="34" borderId="94" xfId="0" applyNumberFormat="1" applyFont="1" applyFill="1" applyBorder="1" applyAlignment="1">
      <alignment horizontal="left"/>
    </xf>
    <xf numFmtId="43" fontId="21" fillId="34" borderId="94" xfId="107" applyFont="1" applyFill="1" applyBorder="1" applyAlignment="1">
      <alignment horizontal="center"/>
    </xf>
    <xf numFmtId="0" fontId="21" fillId="34" borderId="94" xfId="0" applyFont="1" applyFill="1" applyBorder="1" applyAlignment="1">
      <alignment horizontal="center"/>
    </xf>
    <xf numFmtId="190" fontId="21" fillId="0" borderId="40" xfId="130" applyFont="1" applyFill="1" applyBorder="1" applyAlignment="1">
      <alignment horizontal="center" vertical="center"/>
    </xf>
    <xf numFmtId="41" fontId="21" fillId="0" borderId="95" xfId="130" applyNumberFormat="1" applyFont="1" applyFill="1" applyBorder="1" applyAlignment="1">
      <alignment horizontal="center" vertical="center"/>
    </xf>
    <xf numFmtId="0" fontId="26" fillId="34" borderId="30" xfId="0" applyFont="1" applyFill="1" applyBorder="1" applyAlignment="1">
      <alignment vertical="center"/>
    </xf>
    <xf numFmtId="0" fontId="10" fillId="34" borderId="41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43" fontId="39" fillId="34" borderId="96" xfId="107" applyFont="1" applyFill="1" applyBorder="1" applyAlignment="1">
      <alignment horizontal="center" vertical="center"/>
    </xf>
    <xf numFmtId="0" fontId="50" fillId="34" borderId="96" xfId="0" applyFont="1" applyFill="1" applyBorder="1" applyAlignment="1">
      <alignment horizontal="center" vertical="center"/>
    </xf>
    <xf numFmtId="0" fontId="21" fillId="34" borderId="96" xfId="0" applyFont="1" applyFill="1" applyBorder="1" applyAlignment="1">
      <alignment horizontal="center" vertical="center"/>
    </xf>
    <xf numFmtId="43" fontId="10" fillId="34" borderId="67" xfId="107" applyFont="1" applyFill="1" applyBorder="1" applyAlignment="1">
      <alignment horizontal="right" vertical="center"/>
    </xf>
    <xf numFmtId="43" fontId="151" fillId="0" borderId="97" xfId="107" applyFont="1" applyFill="1" applyBorder="1" applyAlignment="1">
      <alignment horizontal="center" vertical="center"/>
    </xf>
    <xf numFmtId="0" fontId="160" fillId="0" borderId="97" xfId="0" applyFont="1" applyBorder="1" applyAlignment="1">
      <alignment horizontal="center" vertical="center"/>
    </xf>
    <xf numFmtId="190" fontId="151" fillId="0" borderId="97" xfId="0" applyNumberFormat="1" applyFont="1" applyBorder="1" applyAlignment="1">
      <alignment horizontal="center" vertical="center"/>
    </xf>
    <xf numFmtId="0" fontId="160" fillId="0" borderId="98" xfId="0" applyFont="1" applyBorder="1" applyAlignment="1">
      <alignment horizontal="center" vertical="center"/>
    </xf>
    <xf numFmtId="43" fontId="21" fillId="0" borderId="0" xfId="107" applyFont="1" applyAlignment="1">
      <alignment horizontal="center"/>
    </xf>
    <xf numFmtId="43" fontId="157" fillId="0" borderId="88" xfId="202" applyFont="1" applyFill="1" applyBorder="1" applyAlignment="1">
      <alignment horizontal="center" vertical="center"/>
    </xf>
    <xf numFmtId="43" fontId="157" fillId="0" borderId="44" xfId="0" applyNumberFormat="1" applyFont="1" applyFill="1" applyBorder="1" applyAlignment="1">
      <alignment vertical="center"/>
    </xf>
    <xf numFmtId="43" fontId="157" fillId="0" borderId="43" xfId="0" applyNumberFormat="1" applyFont="1" applyFill="1" applyBorder="1" applyAlignment="1">
      <alignment vertical="top"/>
    </xf>
    <xf numFmtId="0" fontId="6" fillId="0" borderId="0" xfId="361" applyFont="1" applyFill="1"/>
    <xf numFmtId="0" fontId="10" fillId="0" borderId="41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vertical="center"/>
    </xf>
    <xf numFmtId="190" fontId="21" fillId="0" borderId="99" xfId="0" applyNumberFormat="1" applyFont="1" applyFill="1" applyBorder="1" applyAlignment="1">
      <alignment horizontal="center" vertical="center"/>
    </xf>
    <xf numFmtId="190" fontId="21" fillId="0" borderId="38" xfId="201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3" fontId="39" fillId="0" borderId="100" xfId="107" applyFont="1" applyFill="1" applyBorder="1" applyAlignment="1">
      <alignment horizontal="center" vertical="center"/>
    </xf>
    <xf numFmtId="43" fontId="21" fillId="0" borderId="99" xfId="107" applyFont="1" applyFill="1" applyBorder="1" applyAlignment="1">
      <alignment horizontal="center" vertical="center"/>
    </xf>
    <xf numFmtId="0" fontId="161" fillId="0" borderId="99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0" fontId="21" fillId="0" borderId="40" xfId="426" applyFont="1" applyFill="1" applyBorder="1" applyAlignment="1">
      <alignment horizontal="center"/>
    </xf>
    <xf numFmtId="43" fontId="21" fillId="0" borderId="37" xfId="107" applyFont="1" applyFill="1" applyBorder="1" applyAlignment="1">
      <alignment vertical="center"/>
    </xf>
    <xf numFmtId="43" fontId="21" fillId="34" borderId="96" xfId="107" applyFont="1" applyFill="1" applyBorder="1" applyAlignment="1">
      <alignment horizontal="center" vertical="center"/>
    </xf>
    <xf numFmtId="43" fontId="41" fillId="0" borderId="100" xfId="107" applyFont="1" applyFill="1" applyBorder="1" applyAlignment="1">
      <alignment horizontal="center" vertical="center"/>
    </xf>
    <xf numFmtId="0" fontId="154" fillId="0" borderId="66" xfId="0" applyFont="1" applyFill="1" applyBorder="1" applyAlignment="1">
      <alignment horizontal="center" vertical="center"/>
    </xf>
    <xf numFmtId="0" fontId="38" fillId="0" borderId="39" xfId="0" quotePrefix="1" applyNumberFormat="1" applyFont="1" applyFill="1" applyBorder="1" applyAlignment="1">
      <alignment horizontal="left" vertical="center"/>
    </xf>
    <xf numFmtId="43" fontId="38" fillId="0" borderId="40" xfId="254" applyFont="1" applyFill="1" applyBorder="1" applyAlignment="1">
      <alignment vertical="center"/>
    </xf>
    <xf numFmtId="190" fontId="38" fillId="0" borderId="30" xfId="527" applyNumberFormat="1" applyFont="1" applyFill="1" applyBorder="1" applyAlignment="1">
      <alignment horizontal="center" vertical="center"/>
    </xf>
    <xf numFmtId="0" fontId="38" fillId="0" borderId="39" xfId="0" quotePrefix="1" applyNumberFormat="1" applyFont="1" applyFill="1" applyBorder="1" applyAlignment="1">
      <alignment horizontal="left" vertical="center" wrapText="1"/>
    </xf>
    <xf numFmtId="43" fontId="38" fillId="0" borderId="40" xfId="254" applyFont="1" applyFill="1" applyBorder="1" applyAlignment="1">
      <alignment horizontal="right" vertical="center"/>
    </xf>
    <xf numFmtId="0" fontId="38" fillId="0" borderId="39" xfId="0" quotePrefix="1" applyNumberFormat="1" applyFont="1" applyFill="1" applyBorder="1" applyAlignment="1">
      <alignment horizontal="left" vertical="top" wrapText="1"/>
    </xf>
    <xf numFmtId="0" fontId="38" fillId="0" borderId="41" xfId="0" applyFont="1" applyFill="1" applyBorder="1" applyAlignment="1">
      <alignment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101" xfId="0" applyFont="1" applyFill="1" applyBorder="1" applyAlignment="1">
      <alignment horizontal="center" vertical="center"/>
    </xf>
    <xf numFmtId="43" fontId="47" fillId="0" borderId="39" xfId="140" applyFont="1" applyFill="1" applyBorder="1"/>
    <xf numFmtId="43" fontId="157" fillId="0" borderId="44" xfId="0" applyNumberFormat="1" applyFont="1" applyBorder="1" applyAlignment="1">
      <alignment vertical="center"/>
    </xf>
    <xf numFmtId="0" fontId="51" fillId="32" borderId="0" xfId="575" applyFont="1" applyFill="1"/>
    <xf numFmtId="0" fontId="51" fillId="32" borderId="0" xfId="575" applyFont="1" applyFill="1" applyAlignment="1"/>
    <xf numFmtId="0" fontId="51" fillId="32" borderId="102" xfId="575" applyFont="1" applyFill="1" applyBorder="1" applyAlignment="1">
      <alignment horizontal="center"/>
    </xf>
    <xf numFmtId="0" fontId="51" fillId="32" borderId="103" xfId="575" applyFont="1" applyFill="1" applyBorder="1" applyAlignment="1"/>
    <xf numFmtId="0" fontId="51" fillId="32" borderId="103" xfId="575" applyNumberFormat="1" applyFont="1" applyFill="1" applyBorder="1" applyAlignment="1">
      <alignment horizontal="center"/>
    </xf>
    <xf numFmtId="0" fontId="51" fillId="32" borderId="104" xfId="575" applyFont="1" applyFill="1" applyBorder="1" applyAlignment="1">
      <alignment horizontal="center"/>
    </xf>
    <xf numFmtId="194" fontId="38" fillId="32" borderId="103" xfId="575" applyNumberFormat="1" applyFont="1" applyFill="1" applyBorder="1" applyAlignment="1">
      <alignment horizontal="center"/>
    </xf>
    <xf numFmtId="194" fontId="38" fillId="32" borderId="103" xfId="528" applyNumberFormat="1" applyFont="1" applyFill="1" applyBorder="1" applyAlignment="1" applyProtection="1">
      <alignment horizontal="center"/>
    </xf>
    <xf numFmtId="0" fontId="38" fillId="32" borderId="105" xfId="575" applyFont="1" applyFill="1" applyBorder="1" applyAlignment="1">
      <alignment horizontal="center"/>
    </xf>
    <xf numFmtId="0" fontId="51" fillId="0" borderId="106" xfId="575" applyFont="1" applyFill="1" applyBorder="1" applyAlignment="1">
      <alignment horizontal="center" vertical="center"/>
    </xf>
    <xf numFmtId="0" fontId="51" fillId="0" borderId="107" xfId="575" applyFont="1" applyFill="1" applyBorder="1" applyAlignment="1">
      <alignment horizontal="left" vertical="center"/>
    </xf>
    <xf numFmtId="0" fontId="51" fillId="0" borderId="107" xfId="575" applyFont="1" applyFill="1" applyBorder="1" applyAlignment="1">
      <alignment horizontal="center" vertical="center"/>
    </xf>
    <xf numFmtId="0" fontId="51" fillId="32" borderId="108" xfId="575" applyFont="1" applyFill="1" applyBorder="1" applyAlignment="1">
      <alignment horizontal="center"/>
    </xf>
    <xf numFmtId="0" fontId="38" fillId="32" borderId="107" xfId="575" applyFont="1" applyFill="1" applyBorder="1" applyAlignment="1">
      <alignment horizontal="center" vertical="center" wrapText="1"/>
    </xf>
    <xf numFmtId="194" fontId="38" fillId="0" borderId="74" xfId="575" applyNumberFormat="1" applyFont="1" applyFill="1" applyBorder="1" applyAlignment="1">
      <alignment horizontal="center" vertical="center" wrapText="1"/>
    </xf>
    <xf numFmtId="0" fontId="38" fillId="32" borderId="83" xfId="575" applyFont="1" applyFill="1" applyBorder="1" applyAlignment="1">
      <alignment horizontal="center"/>
    </xf>
    <xf numFmtId="49" fontId="51" fillId="0" borderId="107" xfId="575" applyNumberFormat="1" applyFont="1" applyFill="1" applyBorder="1" applyAlignment="1">
      <alignment horizontal="left" vertical="center"/>
    </xf>
    <xf numFmtId="196" fontId="51" fillId="0" borderId="107" xfId="575" applyNumberFormat="1" applyFont="1" applyFill="1" applyBorder="1" applyAlignment="1">
      <alignment horizontal="left" vertical="center"/>
    </xf>
    <xf numFmtId="2" fontId="51" fillId="0" borderId="106" xfId="575" applyNumberFormat="1" applyFont="1" applyFill="1" applyBorder="1" applyAlignment="1">
      <alignment horizontal="center" vertical="center"/>
    </xf>
    <xf numFmtId="0" fontId="51" fillId="0" borderId="109" xfId="575" applyFont="1" applyFill="1" applyBorder="1" applyAlignment="1">
      <alignment horizontal="center" vertical="center"/>
    </xf>
    <xf numFmtId="0" fontId="51" fillId="0" borderId="110" xfId="575" applyFont="1" applyFill="1" applyBorder="1" applyAlignment="1">
      <alignment horizontal="center" vertical="center"/>
    </xf>
    <xf numFmtId="0" fontId="38" fillId="32" borderId="110" xfId="575" applyFont="1" applyFill="1" applyBorder="1" applyAlignment="1">
      <alignment horizontal="center" vertical="center" wrapText="1"/>
    </xf>
    <xf numFmtId="0" fontId="51" fillId="36" borderId="111" xfId="575" applyFont="1" applyFill="1" applyBorder="1" applyAlignment="1">
      <alignment horizontal="center" vertical="center"/>
    </xf>
    <xf numFmtId="0" fontId="51" fillId="36" borderId="112" xfId="575" applyFont="1" applyFill="1" applyBorder="1" applyAlignment="1">
      <alignment horizontal="center" vertical="center"/>
    </xf>
    <xf numFmtId="0" fontId="38" fillId="38" borderId="112" xfId="575" applyFont="1" applyFill="1" applyBorder="1" applyAlignment="1">
      <alignment horizontal="center" vertical="center" wrapText="1"/>
    </xf>
    <xf numFmtId="194" fontId="38" fillId="36" borderId="113" xfId="575" applyNumberFormat="1" applyFont="1" applyFill="1" applyBorder="1" applyAlignment="1">
      <alignment horizontal="center" vertical="center" wrapText="1"/>
    </xf>
    <xf numFmtId="194" fontId="38" fillId="38" borderId="112" xfId="528" applyFont="1" applyFill="1" applyBorder="1" applyAlignment="1" applyProtection="1">
      <alignment horizontal="center" vertical="center"/>
    </xf>
    <xf numFmtId="194" fontId="38" fillId="36" borderId="114" xfId="575" applyNumberFormat="1" applyFont="1" applyFill="1" applyBorder="1" applyAlignment="1">
      <alignment horizontal="center" vertical="center"/>
    </xf>
    <xf numFmtId="0" fontId="51" fillId="34" borderId="115" xfId="575" applyFont="1" applyFill="1" applyBorder="1" applyAlignment="1">
      <alignment horizontal="center" vertical="center"/>
    </xf>
    <xf numFmtId="0" fontId="51" fillId="34" borderId="116" xfId="575" applyFont="1" applyFill="1" applyBorder="1" applyAlignment="1">
      <alignment horizontal="center" vertical="center"/>
    </xf>
    <xf numFmtId="0" fontId="38" fillId="39" borderId="116" xfId="575" applyFont="1" applyFill="1" applyBorder="1" applyAlignment="1">
      <alignment horizontal="center" vertical="center" wrapText="1"/>
    </xf>
    <xf numFmtId="194" fontId="38" fillId="0" borderId="40" xfId="575" applyNumberFormat="1" applyFont="1" applyFill="1" applyBorder="1" applyAlignment="1">
      <alignment horizontal="center" vertical="center" wrapText="1"/>
    </xf>
    <xf numFmtId="194" fontId="38" fillId="39" borderId="116" xfId="528" applyFont="1" applyFill="1" applyBorder="1" applyAlignment="1" applyProtection="1">
      <alignment horizontal="center" vertical="center"/>
    </xf>
    <xf numFmtId="194" fontId="38" fillId="34" borderId="117" xfId="575" applyNumberFormat="1" applyFont="1" applyFill="1" applyBorder="1" applyAlignment="1">
      <alignment horizontal="center" vertical="center"/>
    </xf>
    <xf numFmtId="0" fontId="51" fillId="32" borderId="26" xfId="575" applyFont="1" applyFill="1" applyBorder="1" applyAlignment="1">
      <alignment horizontal="center"/>
    </xf>
    <xf numFmtId="0" fontId="51" fillId="32" borderId="40" xfId="575" applyFont="1" applyFill="1" applyBorder="1" applyAlignment="1"/>
    <xf numFmtId="0" fontId="51" fillId="32" borderId="40" xfId="575" applyNumberFormat="1" applyFont="1" applyFill="1" applyBorder="1" applyAlignment="1">
      <alignment horizontal="center"/>
    </xf>
    <xf numFmtId="0" fontId="51" fillId="32" borderId="40" xfId="575" applyFont="1" applyFill="1" applyBorder="1" applyAlignment="1">
      <alignment horizontal="center"/>
    </xf>
    <xf numFmtId="194" fontId="38" fillId="32" borderId="40" xfId="575" applyNumberFormat="1" applyFont="1" applyFill="1" applyBorder="1" applyAlignment="1">
      <alignment horizontal="center"/>
    </xf>
    <xf numFmtId="194" fontId="38" fillId="32" borderId="40" xfId="528" applyNumberFormat="1" applyFont="1" applyFill="1" applyBorder="1" applyAlignment="1" applyProtection="1">
      <alignment horizontal="center"/>
    </xf>
    <xf numFmtId="0" fontId="38" fillId="32" borderId="65" xfId="575" applyFont="1" applyFill="1" applyBorder="1" applyAlignment="1">
      <alignment horizontal="center"/>
    </xf>
    <xf numFmtId="192" fontId="51" fillId="39" borderId="26" xfId="576" applyNumberFormat="1" applyFont="1" applyFill="1" applyBorder="1" applyAlignment="1">
      <alignment horizontal="center"/>
    </xf>
    <xf numFmtId="0" fontId="51" fillId="39" borderId="40" xfId="576" applyFont="1" applyFill="1" applyBorder="1" applyAlignment="1">
      <alignment horizontal="left"/>
    </xf>
    <xf numFmtId="0" fontId="38" fillId="39" borderId="40" xfId="576" applyFont="1" applyFill="1" applyBorder="1" applyAlignment="1">
      <alignment horizontal="right"/>
    </xf>
    <xf numFmtId="0" fontId="38" fillId="39" borderId="40" xfId="576" applyNumberFormat="1" applyFont="1" applyFill="1" applyBorder="1" applyAlignment="1">
      <alignment horizontal="center"/>
    </xf>
    <xf numFmtId="0" fontId="38" fillId="39" borderId="65" xfId="575" applyFont="1" applyFill="1" applyBorder="1" applyAlignment="1">
      <alignment horizontal="center"/>
    </xf>
    <xf numFmtId="49" fontId="38" fillId="32" borderId="40" xfId="431" applyNumberFormat="1" applyFont="1" applyFill="1" applyBorder="1"/>
    <xf numFmtId="194" fontId="38" fillId="0" borderId="118" xfId="575" applyNumberFormat="1" applyFont="1" applyFill="1" applyBorder="1" applyAlignment="1">
      <alignment horizontal="center" vertical="center" wrapText="1"/>
    </xf>
    <xf numFmtId="0" fontId="51" fillId="32" borderId="119" xfId="575" applyFont="1" applyFill="1" applyBorder="1" applyAlignment="1">
      <alignment horizontal="center"/>
    </xf>
    <xf numFmtId="49" fontId="38" fillId="32" borderId="118" xfId="431" applyNumberFormat="1" applyFont="1" applyFill="1" applyBorder="1"/>
    <xf numFmtId="196" fontId="38" fillId="32" borderId="118" xfId="143" applyNumberFormat="1" applyFont="1" applyFill="1" applyBorder="1" applyAlignment="1" applyProtection="1">
      <alignment horizontal="center"/>
    </xf>
    <xf numFmtId="190" fontId="162" fillId="32" borderId="65" xfId="576" applyNumberFormat="1" applyFont="1" applyFill="1" applyBorder="1" applyAlignment="1">
      <alignment horizontal="center"/>
    </xf>
    <xf numFmtId="196" fontId="38" fillId="32" borderId="120" xfId="143" applyNumberFormat="1" applyFont="1" applyFill="1" applyBorder="1" applyAlignment="1" applyProtection="1">
      <alignment horizontal="center"/>
    </xf>
    <xf numFmtId="0" fontId="51" fillId="32" borderId="121" xfId="575" applyFont="1" applyFill="1" applyBorder="1" applyAlignment="1">
      <alignment horizontal="center"/>
    </xf>
    <xf numFmtId="49" fontId="38" fillId="32" borderId="120" xfId="431" applyNumberFormat="1" applyFont="1" applyFill="1" applyBorder="1"/>
    <xf numFmtId="195" fontId="38" fillId="32" borderId="120" xfId="143" applyFont="1" applyFill="1" applyBorder="1" applyAlignment="1" applyProtection="1">
      <alignment horizontal="center"/>
    </xf>
    <xf numFmtId="190" fontId="162" fillId="32" borderId="83" xfId="576" applyNumberFormat="1" applyFont="1" applyFill="1" applyBorder="1" applyAlignment="1">
      <alignment horizontal="center"/>
    </xf>
    <xf numFmtId="0" fontId="38" fillId="39" borderId="83" xfId="575" applyFont="1" applyFill="1" applyBorder="1" applyAlignment="1">
      <alignment horizontal="center"/>
    </xf>
    <xf numFmtId="0" fontId="51" fillId="32" borderId="122" xfId="575" applyFont="1" applyFill="1" applyBorder="1" applyAlignment="1">
      <alignment horizontal="center"/>
    </xf>
    <xf numFmtId="49" fontId="38" fillId="32" borderId="108" xfId="576" applyNumberFormat="1" applyFont="1" applyFill="1" applyBorder="1"/>
    <xf numFmtId="195" fontId="38" fillId="32" borderId="108" xfId="143" applyFont="1" applyFill="1" applyBorder="1" applyAlignment="1" applyProtection="1">
      <alignment horizontal="right"/>
    </xf>
    <xf numFmtId="0" fontId="38" fillId="32" borderId="108" xfId="576" applyNumberFormat="1" applyFont="1" applyFill="1" applyBorder="1" applyAlignment="1">
      <alignment horizontal="center"/>
    </xf>
    <xf numFmtId="0" fontId="162" fillId="39" borderId="83" xfId="575" applyFont="1" applyFill="1" applyBorder="1" applyAlignment="1">
      <alignment horizontal="center"/>
    </xf>
    <xf numFmtId="0" fontId="51" fillId="32" borderId="109" xfId="575" applyFont="1" applyFill="1" applyBorder="1" applyAlignment="1">
      <alignment horizontal="center"/>
    </xf>
    <xf numFmtId="195" fontId="38" fillId="32" borderId="123" xfId="143" applyFont="1" applyFill="1" applyBorder="1" applyAlignment="1" applyProtection="1">
      <alignment horizontal="right"/>
    </xf>
    <xf numFmtId="0" fontId="162" fillId="32" borderId="84" xfId="575" applyFont="1" applyFill="1" applyBorder="1" applyAlignment="1">
      <alignment horizontal="center"/>
    </xf>
    <xf numFmtId="0" fontId="51" fillId="32" borderId="124" xfId="575" applyFont="1" applyFill="1" applyBorder="1" applyAlignment="1">
      <alignment horizontal="center"/>
    </xf>
    <xf numFmtId="49" fontId="38" fillId="39" borderId="120" xfId="431" applyNumberFormat="1" applyFont="1" applyFill="1" applyBorder="1"/>
    <xf numFmtId="195" fontId="38" fillId="32" borderId="123" xfId="143" applyFont="1" applyFill="1" applyBorder="1" applyAlignment="1" applyProtection="1">
      <alignment horizontal="center"/>
    </xf>
    <xf numFmtId="195" fontId="38" fillId="32" borderId="108" xfId="379" applyNumberFormat="1" applyFont="1" applyFill="1" applyBorder="1" applyAlignment="1">
      <alignment horizontal="center" vertical="center"/>
    </xf>
    <xf numFmtId="0" fontId="38" fillId="32" borderId="84" xfId="575" applyFont="1" applyFill="1" applyBorder="1" applyAlignment="1">
      <alignment horizontal="center"/>
    </xf>
    <xf numFmtId="0" fontId="51" fillId="32" borderId="125" xfId="575" applyFont="1" applyFill="1" applyBorder="1" applyAlignment="1">
      <alignment horizontal="center"/>
    </xf>
    <xf numFmtId="49" fontId="38" fillId="32" borderId="120" xfId="143" applyNumberFormat="1" applyFont="1" applyFill="1" applyBorder="1" applyAlignment="1" applyProtection="1">
      <alignment horizontal="left" vertical="center"/>
    </xf>
    <xf numFmtId="49" fontId="38" fillId="32" borderId="123" xfId="431" applyNumberFormat="1" applyFont="1" applyFill="1" applyBorder="1"/>
    <xf numFmtId="0" fontId="38" fillId="32" borderId="123" xfId="431" applyFont="1" applyFill="1" applyBorder="1" applyAlignment="1">
      <alignment horizontal="center"/>
    </xf>
    <xf numFmtId="49" fontId="38" fillId="32" borderId="120" xfId="143" applyNumberFormat="1" applyFont="1" applyFill="1" applyBorder="1" applyAlignment="1" applyProtection="1">
      <alignment horizontal="left"/>
    </xf>
    <xf numFmtId="0" fontId="38" fillId="32" borderId="120" xfId="431" applyFont="1" applyFill="1" applyBorder="1" applyAlignment="1">
      <alignment horizontal="center"/>
    </xf>
    <xf numFmtId="0" fontId="51" fillId="32" borderId="107" xfId="576" applyFont="1" applyFill="1" applyBorder="1"/>
    <xf numFmtId="0" fontId="51" fillId="0" borderId="125" xfId="575" applyFont="1" applyFill="1" applyBorder="1" applyAlignment="1">
      <alignment horizontal="center"/>
    </xf>
    <xf numFmtId="0" fontId="38" fillId="0" borderId="108" xfId="576" applyFont="1" applyFill="1" applyBorder="1"/>
    <xf numFmtId="195" fontId="38" fillId="0" borderId="120" xfId="143" applyFont="1" applyFill="1" applyBorder="1" applyAlignment="1" applyProtection="1">
      <alignment horizontal="center"/>
    </xf>
    <xf numFmtId="0" fontId="38" fillId="0" borderId="120" xfId="431" applyFont="1" applyFill="1" applyBorder="1" applyAlignment="1">
      <alignment horizontal="center"/>
    </xf>
    <xf numFmtId="0" fontId="38" fillId="0" borderId="84" xfId="575" applyFont="1" applyFill="1" applyBorder="1" applyAlignment="1">
      <alignment horizontal="center"/>
    </xf>
    <xf numFmtId="0" fontId="51" fillId="0" borderId="0" xfId="575" applyFont="1" applyFill="1"/>
    <xf numFmtId="196" fontId="38" fillId="0" borderId="120" xfId="143" applyNumberFormat="1" applyFont="1" applyFill="1" applyBorder="1" applyAlignment="1" applyProtection="1">
      <alignment horizontal="left"/>
    </xf>
    <xf numFmtId="0" fontId="163" fillId="0" borderId="124" xfId="575" applyFont="1" applyFill="1" applyBorder="1" applyAlignment="1">
      <alignment horizontal="center"/>
    </xf>
    <xf numFmtId="49" fontId="162" fillId="0" borderId="120" xfId="431" applyNumberFormat="1" applyFont="1" applyFill="1" applyBorder="1"/>
    <xf numFmtId="195" fontId="162" fillId="0" borderId="123" xfId="143" applyFont="1" applyFill="1" applyBorder="1" applyAlignment="1" applyProtection="1">
      <alignment horizontal="center"/>
    </xf>
    <xf numFmtId="195" fontId="162" fillId="0" borderId="108" xfId="379" applyNumberFormat="1" applyFont="1" applyFill="1" applyBorder="1" applyAlignment="1">
      <alignment horizontal="center" vertical="center"/>
    </xf>
    <xf numFmtId="196" fontId="162" fillId="0" borderId="120" xfId="143" quotePrefix="1" applyNumberFormat="1" applyFont="1" applyFill="1" applyBorder="1" applyAlignment="1" applyProtection="1">
      <alignment horizontal="left"/>
    </xf>
    <xf numFmtId="195" fontId="162" fillId="0" borderId="120" xfId="143" applyFont="1" applyFill="1" applyBorder="1" applyAlignment="1" applyProtection="1">
      <alignment horizontal="center"/>
    </xf>
    <xf numFmtId="0" fontId="162" fillId="0" borderId="120" xfId="431" applyFont="1" applyFill="1" applyBorder="1" applyAlignment="1">
      <alignment horizontal="center"/>
    </xf>
    <xf numFmtId="0" fontId="51" fillId="40" borderId="126" xfId="575" applyFont="1" applyFill="1" applyBorder="1" applyAlignment="1">
      <alignment horizontal="center"/>
    </xf>
    <xf numFmtId="0" fontId="51" fillId="40" borderId="127" xfId="576" applyFont="1" applyFill="1" applyBorder="1" applyAlignment="1">
      <alignment horizontal="left"/>
    </xf>
    <xf numFmtId="0" fontId="38" fillId="40" borderId="127" xfId="576" applyFont="1" applyFill="1" applyBorder="1" applyAlignment="1">
      <alignment horizontal="right"/>
    </xf>
    <xf numFmtId="0" fontId="38" fillId="40" borderId="3" xfId="576" applyNumberFormat="1" applyFont="1" applyFill="1" applyBorder="1" applyAlignment="1">
      <alignment horizontal="center"/>
    </xf>
    <xf numFmtId="195" fontId="38" fillId="40" borderId="128" xfId="143" applyFont="1" applyFill="1" applyBorder="1" applyAlignment="1" applyProtection="1">
      <alignment horizontal="center"/>
    </xf>
    <xf numFmtId="0" fontId="51" fillId="32" borderId="106" xfId="575" applyFont="1" applyFill="1" applyBorder="1" applyAlignment="1">
      <alignment horizontal="center"/>
    </xf>
    <xf numFmtId="49" fontId="51" fillId="32" borderId="123" xfId="431" applyNumberFormat="1" applyFont="1" applyFill="1" applyBorder="1"/>
    <xf numFmtId="196" fontId="38" fillId="32" borderId="123" xfId="143" applyNumberFormat="1" applyFont="1" applyFill="1" applyBorder="1" applyAlignment="1" applyProtection="1">
      <alignment horizontal="center"/>
    </xf>
    <xf numFmtId="195" fontId="38" fillId="32" borderId="107" xfId="379" applyNumberFormat="1" applyFont="1" applyFill="1" applyBorder="1" applyAlignment="1">
      <alignment horizontal="center" vertical="center"/>
    </xf>
    <xf numFmtId="0" fontId="38" fillId="39" borderId="123" xfId="576" applyFont="1" applyFill="1" applyBorder="1" applyAlignment="1">
      <alignment horizontal="right"/>
    </xf>
    <xf numFmtId="0" fontId="38" fillId="39" borderId="123" xfId="576" applyNumberFormat="1" applyFont="1" applyFill="1" applyBorder="1" applyAlignment="1">
      <alignment horizontal="center"/>
    </xf>
    <xf numFmtId="0" fontId="38" fillId="39" borderId="106" xfId="575" applyFont="1" applyFill="1" applyBorder="1" applyAlignment="1">
      <alignment horizontal="center"/>
    </xf>
    <xf numFmtId="0" fontId="38" fillId="32" borderId="108" xfId="576" applyFont="1" applyFill="1" applyBorder="1"/>
    <xf numFmtId="196" fontId="38" fillId="39" borderId="120" xfId="143" applyNumberFormat="1" applyFont="1" applyFill="1" applyBorder="1" applyAlignment="1" applyProtection="1">
      <alignment horizontal="center"/>
    </xf>
    <xf numFmtId="196" fontId="38" fillId="32" borderId="120" xfId="143" applyNumberFormat="1" applyFont="1" applyFill="1" applyBorder="1" applyAlignment="1" applyProtection="1">
      <alignment horizontal="left"/>
    </xf>
    <xf numFmtId="49" fontId="38" fillId="0" borderId="120" xfId="143" applyNumberFormat="1" applyFont="1" applyFill="1" applyBorder="1" applyAlignment="1" applyProtection="1">
      <alignment horizontal="left"/>
    </xf>
    <xf numFmtId="195" fontId="38" fillId="32" borderId="108" xfId="143" applyFont="1" applyFill="1" applyBorder="1" applyAlignment="1" applyProtection="1">
      <alignment horizontal="center"/>
    </xf>
    <xf numFmtId="49" fontId="38" fillId="0" borderId="123" xfId="576" applyNumberFormat="1" applyFont="1" applyFill="1" applyBorder="1"/>
    <xf numFmtId="195" fontId="38" fillId="0" borderId="123" xfId="143" applyFont="1" applyFill="1" applyBorder="1" applyAlignment="1" applyProtection="1">
      <alignment horizontal="right"/>
    </xf>
    <xf numFmtId="0" fontId="51" fillId="39" borderId="129" xfId="575" applyFont="1" applyFill="1" applyBorder="1" applyAlignment="1">
      <alignment horizontal="center"/>
    </xf>
    <xf numFmtId="0" fontId="51" fillId="39" borderId="130" xfId="576" applyFont="1" applyFill="1" applyBorder="1" applyAlignment="1">
      <alignment horizontal="left"/>
    </xf>
    <xf numFmtId="0" fontId="38" fillId="39" borderId="130" xfId="576" applyFont="1" applyFill="1" applyBorder="1" applyAlignment="1">
      <alignment horizontal="right"/>
    </xf>
    <xf numFmtId="0" fontId="38" fillId="39" borderId="131" xfId="576" applyNumberFormat="1" applyFont="1" applyFill="1" applyBorder="1" applyAlignment="1">
      <alignment horizontal="center"/>
    </xf>
    <xf numFmtId="195" fontId="38" fillId="39" borderId="132" xfId="143" applyFont="1" applyFill="1" applyBorder="1" applyAlignment="1" applyProtection="1">
      <alignment horizontal="center"/>
    </xf>
    <xf numFmtId="49" fontId="162" fillId="32" borderId="120" xfId="431" applyNumberFormat="1" applyFont="1" applyFill="1" applyBorder="1"/>
    <xf numFmtId="0" fontId="38" fillId="0" borderId="106" xfId="575" applyFont="1" applyFill="1" applyBorder="1" applyAlignment="1">
      <alignment horizontal="center"/>
    </xf>
    <xf numFmtId="0" fontId="38" fillId="0" borderId="83" xfId="575" applyFont="1" applyFill="1" applyBorder="1" applyAlignment="1">
      <alignment horizontal="center"/>
    </xf>
    <xf numFmtId="195" fontId="38" fillId="0" borderId="108" xfId="143" applyFont="1" applyFill="1" applyBorder="1" applyAlignment="1" applyProtection="1">
      <alignment horizontal="right"/>
    </xf>
    <xf numFmtId="195" fontId="38" fillId="0" borderId="108" xfId="143" applyFont="1" applyFill="1" applyBorder="1" applyAlignment="1" applyProtection="1">
      <alignment horizontal="center"/>
    </xf>
    <xf numFmtId="0" fontId="38" fillId="0" borderId="123" xfId="431" applyFont="1" applyFill="1" applyBorder="1" applyAlignment="1">
      <alignment horizontal="center"/>
    </xf>
    <xf numFmtId="0" fontId="162" fillId="0" borderId="106" xfId="575" applyFont="1" applyFill="1" applyBorder="1" applyAlignment="1">
      <alignment horizontal="center"/>
    </xf>
    <xf numFmtId="0" fontId="162" fillId="0" borderId="108" xfId="576" applyFont="1" applyFill="1" applyBorder="1"/>
    <xf numFmtId="0" fontId="38" fillId="39" borderId="125" xfId="575" applyFont="1" applyFill="1" applyBorder="1" applyAlignment="1">
      <alignment horizontal="center"/>
    </xf>
    <xf numFmtId="0" fontId="38" fillId="39" borderId="133" xfId="576" applyFont="1" applyFill="1" applyBorder="1" applyAlignment="1">
      <alignment horizontal="left"/>
    </xf>
    <xf numFmtId="0" fontId="38" fillId="39" borderId="133" xfId="576" applyFont="1" applyFill="1" applyBorder="1" applyAlignment="1">
      <alignment horizontal="right"/>
    </xf>
    <xf numFmtId="0" fontId="38" fillId="39" borderId="100" xfId="576" applyNumberFormat="1" applyFont="1" applyFill="1" applyBorder="1" applyAlignment="1">
      <alignment horizontal="center"/>
    </xf>
    <xf numFmtId="195" fontId="38" fillId="39" borderId="84" xfId="143" applyFont="1" applyFill="1" applyBorder="1" applyAlignment="1" applyProtection="1">
      <alignment horizontal="center"/>
    </xf>
    <xf numFmtId="0" fontId="51" fillId="40" borderId="127" xfId="576" applyFont="1" applyFill="1" applyBorder="1" applyAlignment="1">
      <alignment horizontal="center"/>
    </xf>
    <xf numFmtId="0" fontId="51" fillId="39" borderId="125" xfId="575" applyFont="1" applyFill="1" applyBorder="1" applyAlignment="1">
      <alignment horizontal="center"/>
    </xf>
    <xf numFmtId="0" fontId="51" fillId="39" borderId="133" xfId="576" applyFont="1" applyFill="1" applyBorder="1" applyAlignment="1">
      <alignment horizontal="left"/>
    </xf>
    <xf numFmtId="0" fontId="51" fillId="0" borderId="107" xfId="576" applyFont="1" applyFill="1" applyBorder="1"/>
    <xf numFmtId="195" fontId="38" fillId="0" borderId="84" xfId="143" applyFont="1" applyFill="1" applyBorder="1" applyAlignment="1" applyProtection="1">
      <alignment horizontal="center"/>
    </xf>
    <xf numFmtId="0" fontId="51" fillId="39" borderId="134" xfId="575" applyFont="1" applyFill="1" applyBorder="1" applyAlignment="1">
      <alignment horizontal="center"/>
    </xf>
    <xf numFmtId="0" fontId="51" fillId="39" borderId="95" xfId="576" applyFont="1" applyFill="1" applyBorder="1" applyAlignment="1">
      <alignment horizontal="left"/>
    </xf>
    <xf numFmtId="0" fontId="38" fillId="39" borderId="95" xfId="576" applyFont="1" applyFill="1" applyBorder="1" applyAlignment="1">
      <alignment horizontal="right"/>
    </xf>
    <xf numFmtId="0" fontId="38" fillId="39" borderId="99" xfId="576" applyNumberFormat="1" applyFont="1" applyFill="1" applyBorder="1" applyAlignment="1">
      <alignment horizontal="center"/>
    </xf>
    <xf numFmtId="195" fontId="38" fillId="39" borderId="83" xfId="143" applyFont="1" applyFill="1" applyBorder="1" applyAlignment="1" applyProtection="1">
      <alignment horizontal="center"/>
    </xf>
    <xf numFmtId="0" fontId="38" fillId="39" borderId="134" xfId="575" applyFont="1" applyFill="1" applyBorder="1" applyAlignment="1">
      <alignment horizontal="center"/>
    </xf>
    <xf numFmtId="0" fontId="38" fillId="0" borderId="134" xfId="575" applyFont="1" applyFill="1" applyBorder="1" applyAlignment="1">
      <alignment horizontal="center"/>
    </xf>
    <xf numFmtId="195" fontId="38" fillId="0" borderId="83" xfId="143" applyFont="1" applyFill="1" applyBorder="1" applyAlignment="1" applyProtection="1">
      <alignment horizontal="center"/>
    </xf>
    <xf numFmtId="196" fontId="38" fillId="0" borderId="120" xfId="143" applyNumberFormat="1" applyFont="1" applyFill="1" applyBorder="1" applyAlignment="1" applyProtection="1">
      <alignment horizontal="center"/>
    </xf>
    <xf numFmtId="0" fontId="38" fillId="39" borderId="95" xfId="576" applyFont="1" applyFill="1" applyBorder="1" applyAlignment="1">
      <alignment horizontal="left"/>
    </xf>
    <xf numFmtId="0" fontId="38" fillId="0" borderId="122" xfId="575" applyFont="1" applyFill="1" applyBorder="1" applyAlignment="1">
      <alignment horizontal="center"/>
    </xf>
    <xf numFmtId="0" fontId="51" fillId="0" borderId="122" xfId="575" applyFont="1" applyFill="1" applyBorder="1" applyAlignment="1">
      <alignment horizontal="center"/>
    </xf>
    <xf numFmtId="0" fontId="163" fillId="0" borderId="106" xfId="575" applyFont="1" applyFill="1" applyBorder="1" applyAlignment="1">
      <alignment horizontal="center"/>
    </xf>
    <xf numFmtId="196" fontId="162" fillId="0" borderId="120" xfId="143" applyNumberFormat="1" applyFont="1" applyFill="1" applyBorder="1" applyAlignment="1" applyProtection="1">
      <alignment horizontal="left"/>
    </xf>
    <xf numFmtId="0" fontId="38" fillId="0" borderId="121" xfId="575" applyFont="1" applyFill="1" applyBorder="1" applyAlignment="1">
      <alignment horizontal="center"/>
    </xf>
    <xf numFmtId="49" fontId="38" fillId="0" borderId="21" xfId="576" applyNumberFormat="1" applyFont="1" applyFill="1" applyBorder="1"/>
    <xf numFmtId="195" fontId="38" fillId="0" borderId="21" xfId="143" applyFont="1" applyFill="1" applyBorder="1" applyAlignment="1" applyProtection="1">
      <alignment horizontal="right"/>
    </xf>
    <xf numFmtId="0" fontId="38" fillId="0" borderId="21" xfId="431" applyFont="1" applyFill="1" applyBorder="1" applyAlignment="1">
      <alignment horizontal="center"/>
    </xf>
    <xf numFmtId="0" fontId="38" fillId="0" borderId="135" xfId="575" applyFont="1" applyFill="1" applyBorder="1" applyAlignment="1">
      <alignment horizontal="center"/>
    </xf>
    <xf numFmtId="0" fontId="51" fillId="40" borderId="136" xfId="575" applyFont="1" applyFill="1" applyBorder="1" applyAlignment="1">
      <alignment horizontal="center"/>
    </xf>
    <xf numFmtId="196" fontId="51" fillId="40" borderId="137" xfId="143" applyNumberFormat="1" applyFont="1" applyFill="1" applyBorder="1" applyAlignment="1" applyProtection="1">
      <alignment horizontal="center"/>
    </xf>
    <xf numFmtId="196" fontId="38" fillId="40" borderId="137" xfId="143" applyNumberFormat="1" applyFont="1" applyFill="1" applyBorder="1" applyAlignment="1" applyProtection="1">
      <alignment horizontal="center"/>
    </xf>
    <xf numFmtId="0" fontId="38" fillId="40" borderId="137" xfId="431" applyFont="1" applyFill="1" applyBorder="1" applyAlignment="1">
      <alignment horizontal="center"/>
    </xf>
    <xf numFmtId="195" fontId="38" fillId="40" borderId="138" xfId="143" applyFont="1" applyFill="1" applyBorder="1" applyAlignment="1" applyProtection="1">
      <alignment horizontal="center"/>
    </xf>
    <xf numFmtId="0" fontId="51" fillId="39" borderId="106" xfId="575" applyFont="1" applyFill="1" applyBorder="1" applyAlignment="1">
      <alignment horizontal="center"/>
    </xf>
    <xf numFmtId="196" fontId="51" fillId="39" borderId="107" xfId="143" applyNumberFormat="1" applyFont="1" applyFill="1" applyBorder="1" applyAlignment="1" applyProtection="1">
      <alignment horizontal="left"/>
    </xf>
    <xf numFmtId="196" fontId="38" fillId="39" borderId="107" xfId="143" applyNumberFormat="1" applyFont="1" applyFill="1" applyBorder="1" applyAlignment="1" applyProtection="1">
      <alignment horizontal="center"/>
    </xf>
    <xf numFmtId="0" fontId="38" fillId="39" borderId="107" xfId="431" applyFont="1" applyFill="1" applyBorder="1" applyAlignment="1">
      <alignment horizontal="center"/>
    </xf>
    <xf numFmtId="0" fontId="38" fillId="39" borderId="123" xfId="431" applyFont="1" applyFill="1" applyBorder="1" applyAlignment="1">
      <alignment horizontal="center"/>
    </xf>
    <xf numFmtId="49" fontId="38" fillId="0" borderId="123" xfId="431" applyNumberFormat="1" applyFont="1" applyFill="1" applyBorder="1"/>
    <xf numFmtId="0" fontId="51" fillId="0" borderId="106" xfId="575" applyFont="1" applyFill="1" applyBorder="1" applyAlignment="1">
      <alignment horizontal="center"/>
    </xf>
    <xf numFmtId="190" fontId="38" fillId="0" borderId="83" xfId="575" applyNumberFormat="1" applyFont="1" applyFill="1" applyBorder="1" applyAlignment="1">
      <alignment horizontal="center"/>
    </xf>
    <xf numFmtId="49" fontId="38" fillId="0" borderId="120" xfId="431" applyNumberFormat="1" applyFont="1" applyFill="1" applyBorder="1"/>
    <xf numFmtId="195" fontId="38" fillId="0" borderId="123" xfId="143" applyFont="1" applyFill="1" applyBorder="1" applyAlignment="1" applyProtection="1">
      <alignment horizontal="center"/>
    </xf>
    <xf numFmtId="195" fontId="38" fillId="0" borderId="108" xfId="379" applyNumberFormat="1" applyFont="1" applyFill="1" applyBorder="1" applyAlignment="1">
      <alignment horizontal="center" vertical="center"/>
    </xf>
    <xf numFmtId="2" fontId="51" fillId="39" borderId="106" xfId="575" applyNumberFormat="1" applyFont="1" applyFill="1" applyBorder="1" applyAlignment="1">
      <alignment horizontal="center"/>
    </xf>
    <xf numFmtId="0" fontId="38" fillId="0" borderId="124" xfId="575" applyFont="1" applyFill="1" applyBorder="1" applyAlignment="1">
      <alignment horizontal="center"/>
    </xf>
    <xf numFmtId="49" fontId="38" fillId="0" borderId="139" xfId="143" applyNumberFormat="1" applyFont="1" applyFill="1" applyBorder="1" applyAlignment="1" applyProtection="1">
      <alignment horizontal="left"/>
    </xf>
    <xf numFmtId="195" fontId="38" fillId="0" borderId="139" xfId="143" applyFont="1" applyFill="1" applyBorder="1" applyAlignment="1" applyProtection="1">
      <alignment horizontal="right"/>
    </xf>
    <xf numFmtId="0" fontId="38" fillId="0" borderId="139" xfId="431" applyFont="1" applyFill="1" applyBorder="1" applyAlignment="1">
      <alignment horizontal="center"/>
    </xf>
    <xf numFmtId="49" fontId="38" fillId="0" borderId="95" xfId="143" applyNumberFormat="1" applyFont="1" applyFill="1" applyBorder="1" applyAlignment="1" applyProtection="1">
      <alignment horizontal="left"/>
    </xf>
    <xf numFmtId="195" fontId="38" fillId="0" borderId="95" xfId="143" applyFont="1" applyFill="1" applyBorder="1" applyAlignment="1" applyProtection="1">
      <alignment horizontal="right"/>
    </xf>
    <xf numFmtId="0" fontId="38" fillId="0" borderId="95" xfId="431" applyFont="1" applyFill="1" applyBorder="1" applyAlignment="1">
      <alignment horizontal="center"/>
    </xf>
    <xf numFmtId="0" fontId="163" fillId="32" borderId="106" xfId="575" applyFont="1" applyFill="1" applyBorder="1" applyAlignment="1">
      <alignment horizontal="center"/>
    </xf>
    <xf numFmtId="49" fontId="162" fillId="39" borderId="120" xfId="431" applyNumberFormat="1" applyFont="1" applyFill="1" applyBorder="1"/>
    <xf numFmtId="195" fontId="162" fillId="32" borderId="123" xfId="143" applyFont="1" applyFill="1" applyBorder="1" applyAlignment="1" applyProtection="1">
      <alignment horizontal="center"/>
    </xf>
    <xf numFmtId="195" fontId="162" fillId="32" borderId="108" xfId="379" applyNumberFormat="1" applyFont="1" applyFill="1" applyBorder="1" applyAlignment="1">
      <alignment horizontal="center" vertical="center"/>
    </xf>
    <xf numFmtId="0" fontId="38" fillId="39" borderId="121" xfId="575" applyFont="1" applyFill="1" applyBorder="1" applyAlignment="1">
      <alignment horizontal="center"/>
    </xf>
    <xf numFmtId="49" fontId="38" fillId="0" borderId="21" xfId="143" applyNumberFormat="1" applyFont="1" applyFill="1" applyBorder="1" applyAlignment="1" applyProtection="1">
      <alignment horizontal="left"/>
    </xf>
    <xf numFmtId="0" fontId="38" fillId="32" borderId="21" xfId="431" applyFont="1" applyFill="1" applyBorder="1" applyAlignment="1">
      <alignment horizontal="center"/>
    </xf>
    <xf numFmtId="0" fontId="38" fillId="39" borderId="0" xfId="575" applyFont="1" applyFill="1"/>
    <xf numFmtId="0" fontId="38" fillId="39" borderId="0" xfId="575" applyFont="1" applyFill="1" applyAlignment="1">
      <alignment horizontal="center"/>
    </xf>
    <xf numFmtId="0" fontId="38" fillId="39" borderId="0" xfId="575" applyNumberFormat="1" applyFont="1" applyFill="1" applyAlignment="1"/>
    <xf numFmtId="194" fontId="38" fillId="32" borderId="140" xfId="528" applyNumberFormat="1" applyFont="1" applyFill="1" applyBorder="1" applyAlignment="1" applyProtection="1">
      <alignment horizontal="center"/>
    </xf>
    <xf numFmtId="195" fontId="38" fillId="39" borderId="40" xfId="143" applyFont="1" applyFill="1" applyBorder="1" applyAlignment="1" applyProtection="1">
      <alignment horizontal="center"/>
    </xf>
    <xf numFmtId="190" fontId="38" fillId="32" borderId="118" xfId="143" applyNumberFormat="1" applyFont="1" applyFill="1" applyBorder="1" applyAlignment="1" applyProtection="1">
      <alignment horizontal="center"/>
    </xf>
    <xf numFmtId="190" fontId="38" fillId="32" borderId="123" xfId="143" applyNumberFormat="1" applyFont="1" applyFill="1" applyBorder="1" applyAlignment="1" applyProtection="1">
      <alignment horizontal="center"/>
    </xf>
    <xf numFmtId="190" fontId="38" fillId="32" borderId="139" xfId="143" applyNumberFormat="1" applyFont="1" applyFill="1" applyBorder="1" applyAlignment="1" applyProtection="1">
      <alignment horizontal="center"/>
    </xf>
    <xf numFmtId="190" fontId="38" fillId="32" borderId="133" xfId="143" applyNumberFormat="1" applyFont="1" applyFill="1" applyBorder="1" applyAlignment="1" applyProtection="1">
      <alignment horizontal="center"/>
    </xf>
    <xf numFmtId="190" fontId="38" fillId="0" borderId="133" xfId="143" applyNumberFormat="1" applyFont="1" applyFill="1" applyBorder="1" applyAlignment="1" applyProtection="1">
      <alignment horizontal="center"/>
    </xf>
    <xf numFmtId="190" fontId="38" fillId="0" borderId="139" xfId="143" applyNumberFormat="1" applyFont="1" applyFill="1" applyBorder="1" applyAlignment="1" applyProtection="1">
      <alignment horizontal="center"/>
    </xf>
    <xf numFmtId="195" fontId="38" fillId="40" borderId="127" xfId="143" applyFont="1" applyFill="1" applyBorder="1" applyAlignment="1" applyProtection="1">
      <alignment horizontal="center"/>
    </xf>
    <xf numFmtId="195" fontId="38" fillId="40" borderId="141" xfId="143" applyFont="1" applyFill="1" applyBorder="1" applyAlignment="1" applyProtection="1">
      <alignment horizontal="center"/>
    </xf>
    <xf numFmtId="195" fontId="38" fillId="39" borderId="123" xfId="143" applyFont="1" applyFill="1" applyBorder="1" applyAlignment="1" applyProtection="1">
      <alignment horizontal="center"/>
    </xf>
    <xf numFmtId="195" fontId="38" fillId="39" borderId="21" xfId="143" applyFont="1" applyFill="1" applyBorder="1" applyAlignment="1" applyProtection="1">
      <alignment horizontal="center"/>
    </xf>
    <xf numFmtId="195" fontId="38" fillId="39" borderId="130" xfId="143" applyFont="1" applyFill="1" applyBorder="1" applyAlignment="1" applyProtection="1">
      <alignment horizontal="center"/>
    </xf>
    <xf numFmtId="195" fontId="38" fillId="39" borderId="133" xfId="143" applyFont="1" applyFill="1" applyBorder="1" applyAlignment="1" applyProtection="1">
      <alignment horizontal="center"/>
    </xf>
    <xf numFmtId="195" fontId="38" fillId="0" borderId="133" xfId="143" applyFont="1" applyFill="1" applyBorder="1" applyAlignment="1" applyProtection="1">
      <alignment horizontal="center"/>
    </xf>
    <xf numFmtId="195" fontId="38" fillId="39" borderId="95" xfId="143" applyFont="1" applyFill="1" applyBorder="1" applyAlignment="1" applyProtection="1">
      <alignment horizontal="center"/>
    </xf>
    <xf numFmtId="195" fontId="38" fillId="0" borderId="95" xfId="143" applyFont="1" applyFill="1" applyBorder="1" applyAlignment="1" applyProtection="1">
      <alignment horizontal="center"/>
    </xf>
    <xf numFmtId="195" fontId="38" fillId="0" borderId="21" xfId="143" applyFont="1" applyFill="1" applyBorder="1" applyAlignment="1" applyProtection="1">
      <alignment horizontal="center"/>
    </xf>
    <xf numFmtId="195" fontId="38" fillId="40" borderId="137" xfId="143" applyFont="1" applyFill="1" applyBorder="1" applyAlignment="1" applyProtection="1">
      <alignment horizontal="center"/>
    </xf>
    <xf numFmtId="195" fontId="38" fillId="40" borderId="142" xfId="143" applyFont="1" applyFill="1" applyBorder="1" applyAlignment="1" applyProtection="1">
      <alignment horizontal="center"/>
    </xf>
    <xf numFmtId="195" fontId="38" fillId="39" borderId="107" xfId="143" applyFont="1" applyFill="1" applyBorder="1" applyAlignment="1" applyProtection="1">
      <alignment horizontal="center"/>
    </xf>
    <xf numFmtId="190" fontId="38" fillId="0" borderId="143" xfId="143" applyNumberFormat="1" applyFont="1" applyFill="1" applyBorder="1" applyAlignment="1" applyProtection="1">
      <alignment horizontal="center"/>
    </xf>
    <xf numFmtId="195" fontId="38" fillId="0" borderId="139" xfId="143" applyFont="1" applyFill="1" applyBorder="1" applyAlignment="1" applyProtection="1">
      <alignment horizontal="center"/>
    </xf>
    <xf numFmtId="194" fontId="38" fillId="39" borderId="0" xfId="575" applyNumberFormat="1" applyFont="1" applyFill="1" applyAlignment="1">
      <alignment horizontal="center"/>
    </xf>
    <xf numFmtId="194" fontId="38" fillId="39" borderId="0" xfId="528" applyNumberFormat="1" applyFont="1" applyFill="1" applyBorder="1" applyAlignment="1" applyProtection="1">
      <alignment horizontal="center"/>
    </xf>
    <xf numFmtId="0" fontId="5" fillId="34" borderId="144" xfId="361" applyFont="1" applyFill="1" applyBorder="1" applyAlignment="1">
      <alignment horizontal="left"/>
    </xf>
    <xf numFmtId="0" fontId="5" fillId="34" borderId="69" xfId="361" applyFont="1" applyFill="1" applyBorder="1" applyAlignment="1">
      <alignment horizontal="left"/>
    </xf>
    <xf numFmtId="0" fontId="5" fillId="34" borderId="145" xfId="361" applyFont="1" applyFill="1" applyBorder="1" applyAlignment="1">
      <alignment vertical="center"/>
    </xf>
    <xf numFmtId="0" fontId="6" fillId="34" borderId="145" xfId="361" applyFont="1" applyFill="1" applyBorder="1" applyAlignment="1">
      <alignment vertical="center" wrapText="1"/>
    </xf>
    <xf numFmtId="0" fontId="6" fillId="34" borderId="145" xfId="361" applyFont="1" applyFill="1" applyBorder="1" applyAlignment="1">
      <alignment vertical="center"/>
    </xf>
    <xf numFmtId="43" fontId="6" fillId="34" borderId="145" xfId="150" applyFont="1" applyFill="1" applyBorder="1" applyAlignment="1">
      <alignment vertical="center"/>
    </xf>
    <xf numFmtId="0" fontId="5" fillId="34" borderId="146" xfId="361" applyFont="1" applyFill="1" applyBorder="1" applyAlignment="1">
      <alignment horizontal="right" vertical="center"/>
    </xf>
    <xf numFmtId="0" fontId="5" fillId="34" borderId="0" xfId="361" applyFont="1" applyFill="1" applyBorder="1" applyAlignment="1">
      <alignment vertical="center"/>
    </xf>
    <xf numFmtId="0" fontId="6" fillId="34" borderId="0" xfId="361" applyFont="1" applyFill="1" applyBorder="1" applyAlignment="1">
      <alignment vertical="center" wrapText="1"/>
    </xf>
    <xf numFmtId="0" fontId="6" fillId="34" borderId="0" xfId="361" applyFont="1" applyFill="1" applyBorder="1" applyAlignment="1">
      <alignment vertical="center"/>
    </xf>
    <xf numFmtId="43" fontId="6" fillId="34" borderId="0" xfId="150" applyFont="1" applyFill="1" applyBorder="1" applyAlignment="1">
      <alignment vertical="center"/>
    </xf>
    <xf numFmtId="0" fontId="6" fillId="34" borderId="135" xfId="361" applyFont="1" applyFill="1" applyBorder="1" applyAlignment="1">
      <alignment vertical="center"/>
    </xf>
    <xf numFmtId="191" fontId="6" fillId="34" borderId="0" xfId="150" applyNumberFormat="1" applyFont="1" applyFill="1" applyBorder="1" applyAlignment="1">
      <alignment horizontal="right" vertical="center"/>
    </xf>
    <xf numFmtId="14" fontId="164" fillId="34" borderId="135" xfId="318" applyNumberFormat="1" applyFont="1" applyFill="1" applyBorder="1" applyAlignment="1">
      <alignment horizontal="center" vertical="center"/>
    </xf>
    <xf numFmtId="0" fontId="30" fillId="34" borderId="69" xfId="0" applyFont="1" applyFill="1" applyBorder="1" applyAlignment="1">
      <alignment vertical="center"/>
    </xf>
    <xf numFmtId="0" fontId="6" fillId="34" borderId="0" xfId="361" applyFont="1" applyFill="1" applyBorder="1" applyAlignment="1">
      <alignment horizontal="right" vertical="center"/>
    </xf>
    <xf numFmtId="0" fontId="51" fillId="34" borderId="0" xfId="0" applyFont="1" applyFill="1" applyBorder="1" applyAlignment="1">
      <alignment horizontal="left" vertical="center"/>
    </xf>
    <xf numFmtId="0" fontId="6" fillId="34" borderId="0" xfId="361" applyFont="1" applyFill="1" applyBorder="1" applyAlignment="1">
      <alignment horizontal="left" vertical="center"/>
    </xf>
    <xf numFmtId="193" fontId="155" fillId="34" borderId="135" xfId="361" applyNumberFormat="1" applyFont="1" applyFill="1" applyBorder="1" applyAlignment="1">
      <alignment horizontal="center" vertical="center"/>
    </xf>
    <xf numFmtId="0" fontId="30" fillId="39" borderId="147" xfId="575" applyFont="1" applyFill="1" applyBorder="1" applyAlignment="1"/>
    <xf numFmtId="0" fontId="5" fillId="34" borderId="148" xfId="361" applyFont="1" applyFill="1" applyBorder="1"/>
    <xf numFmtId="43" fontId="5" fillId="34" borderId="148" xfId="150" applyFont="1" applyFill="1" applyBorder="1" applyAlignment="1">
      <alignment horizontal="right"/>
    </xf>
    <xf numFmtId="0" fontId="5" fillId="34" borderId="148" xfId="361" applyFont="1" applyFill="1" applyBorder="1" applyAlignment="1">
      <alignment horizontal="center"/>
    </xf>
    <xf numFmtId="43" fontId="5" fillId="34" borderId="148" xfId="150" applyFont="1" applyFill="1" applyBorder="1"/>
    <xf numFmtId="43" fontId="5" fillId="34" borderId="149" xfId="150" applyFont="1" applyFill="1" applyBorder="1" applyAlignment="1">
      <alignment horizontal="right"/>
    </xf>
    <xf numFmtId="0" fontId="30" fillId="34" borderId="69" xfId="0" applyFont="1" applyFill="1" applyBorder="1" applyAlignment="1">
      <alignment horizontal="left"/>
    </xf>
    <xf numFmtId="0" fontId="2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/>
    </xf>
    <xf numFmtId="43" fontId="21" fillId="34" borderId="0" xfId="254" applyFont="1" applyFill="1" applyBorder="1" applyAlignment="1">
      <alignment vertical="center"/>
    </xf>
    <xf numFmtId="0" fontId="28" fillId="34" borderId="0" xfId="0" applyFont="1" applyFill="1" applyBorder="1" applyAlignment="1">
      <alignment horizontal="right" vertical="center"/>
    </xf>
    <xf numFmtId="191" fontId="28" fillId="34" borderId="0" xfId="254" applyNumberFormat="1" applyFont="1" applyFill="1" applyBorder="1" applyAlignment="1">
      <alignment horizontal="right" vertical="center"/>
    </xf>
    <xf numFmtId="0" fontId="21" fillId="34" borderId="135" xfId="0" applyFont="1" applyFill="1" applyBorder="1" applyAlignment="1">
      <alignment horizontal="center" vertical="center"/>
    </xf>
    <xf numFmtId="191" fontId="21" fillId="34" borderId="0" xfId="254" applyNumberFormat="1" applyFont="1" applyFill="1" applyBorder="1" applyAlignment="1">
      <alignment horizontal="right" vertical="center"/>
    </xf>
    <xf numFmtId="14" fontId="165" fillId="34" borderId="0" xfId="318" applyNumberFormat="1" applyFont="1" applyFill="1" applyBorder="1" applyAlignment="1">
      <alignment horizontal="center" vertical="center"/>
    </xf>
    <xf numFmtId="191" fontId="21" fillId="34" borderId="0" xfId="254" applyNumberFormat="1" applyFont="1" applyFill="1" applyBorder="1" applyAlignment="1">
      <alignment vertical="center"/>
    </xf>
    <xf numFmtId="0" fontId="30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right" vertical="center"/>
    </xf>
    <xf numFmtId="193" fontId="21" fillId="34" borderId="0" xfId="0" applyNumberFormat="1" applyFont="1" applyFill="1" applyBorder="1" applyAlignment="1">
      <alignment horizontal="center" vertical="center"/>
    </xf>
    <xf numFmtId="0" fontId="30" fillId="34" borderId="150" xfId="0" applyFont="1" applyFill="1" applyBorder="1" applyAlignment="1">
      <alignment horizontal="left"/>
    </xf>
    <xf numFmtId="0" fontId="30" fillId="34" borderId="151" xfId="0" applyFont="1" applyFill="1" applyBorder="1" applyAlignment="1">
      <alignment horizontal="left"/>
    </xf>
    <xf numFmtId="43" fontId="28" fillId="34" borderId="151" xfId="254" applyFont="1" applyFill="1" applyBorder="1" applyAlignment="1">
      <alignment horizontal="right"/>
    </xf>
    <xf numFmtId="0" fontId="28" fillId="34" borderId="151" xfId="0" applyFont="1" applyFill="1" applyBorder="1" applyAlignment="1">
      <alignment horizontal="center"/>
    </xf>
    <xf numFmtId="43" fontId="28" fillId="34" borderId="151" xfId="254" applyFont="1" applyFill="1" applyBorder="1"/>
    <xf numFmtId="43" fontId="21" fillId="34" borderId="151" xfId="254" applyFont="1" applyFill="1" applyBorder="1"/>
    <xf numFmtId="0" fontId="152" fillId="34" borderId="151" xfId="0" applyFont="1" applyFill="1" applyBorder="1" applyAlignment="1">
      <alignment vertical="center"/>
    </xf>
    <xf numFmtId="0" fontId="21" fillId="34" borderId="152" xfId="0" applyFont="1" applyFill="1" applyBorder="1" applyAlignment="1">
      <alignment horizontal="center" vertical="center"/>
    </xf>
    <xf numFmtId="0" fontId="51" fillId="34" borderId="144" xfId="0" applyFont="1" applyFill="1" applyBorder="1" applyAlignment="1">
      <alignment horizontal="left"/>
    </xf>
    <xf numFmtId="0" fontId="51" fillId="34" borderId="69" xfId="0" applyFont="1" applyFill="1" applyBorder="1" applyAlignment="1">
      <alignment horizontal="left"/>
    </xf>
    <xf numFmtId="0" fontId="51" fillId="34" borderId="145" xfId="0" applyFont="1" applyFill="1" applyBorder="1" applyAlignment="1">
      <alignment vertical="center"/>
    </xf>
    <xf numFmtId="0" fontId="38" fillId="34" borderId="145" xfId="0" applyFont="1" applyFill="1" applyBorder="1" applyAlignment="1">
      <alignment vertical="center" wrapText="1"/>
    </xf>
    <xf numFmtId="0" fontId="38" fillId="34" borderId="145" xfId="0" applyFont="1" applyFill="1" applyBorder="1" applyAlignment="1">
      <alignment vertical="center"/>
    </xf>
    <xf numFmtId="0" fontId="38" fillId="34" borderId="145" xfId="0" applyFont="1" applyFill="1" applyBorder="1" applyAlignment="1">
      <alignment horizontal="center" vertical="center"/>
    </xf>
    <xf numFmtId="43" fontId="38" fillId="34" borderId="145" xfId="107" applyFont="1" applyFill="1" applyBorder="1" applyAlignment="1">
      <alignment horizontal="center" vertical="center"/>
    </xf>
    <xf numFmtId="0" fontId="38" fillId="34" borderId="146" xfId="0" applyFont="1" applyFill="1" applyBorder="1" applyAlignment="1">
      <alignment horizontal="center" vertical="center"/>
    </xf>
    <xf numFmtId="0" fontId="51" fillId="34" borderId="0" xfId="0" applyFont="1" applyFill="1" applyBorder="1" applyAlignment="1">
      <alignment vertical="center"/>
    </xf>
    <xf numFmtId="0" fontId="38" fillId="34" borderId="0" xfId="0" applyFont="1" applyFill="1" applyBorder="1" applyAlignment="1">
      <alignment vertical="center" wrapText="1"/>
    </xf>
    <xf numFmtId="0" fontId="38" fillId="34" borderId="0" xfId="0" applyFont="1" applyFill="1" applyBorder="1" applyAlignment="1">
      <alignment vertical="center"/>
    </xf>
    <xf numFmtId="0" fontId="38" fillId="34" borderId="0" xfId="0" applyFont="1" applyFill="1" applyBorder="1" applyAlignment="1">
      <alignment horizontal="center" vertical="center"/>
    </xf>
    <xf numFmtId="43" fontId="38" fillId="34" borderId="0" xfId="107" applyFont="1" applyFill="1" applyBorder="1" applyAlignment="1">
      <alignment horizontal="center" vertical="center"/>
    </xf>
    <xf numFmtId="0" fontId="38" fillId="34" borderId="135" xfId="0" applyFont="1" applyFill="1" applyBorder="1" applyAlignment="1">
      <alignment horizontal="center" vertical="center"/>
    </xf>
    <xf numFmtId="191" fontId="38" fillId="34" borderId="0" xfId="107" applyNumberFormat="1" applyFont="1" applyFill="1" applyBorder="1" applyAlignment="1">
      <alignment horizontal="center" vertical="center"/>
    </xf>
    <xf numFmtId="14" fontId="166" fillId="34" borderId="0" xfId="318" applyNumberFormat="1" applyFont="1" applyFill="1" applyBorder="1" applyAlignment="1">
      <alignment horizontal="center" vertical="center"/>
    </xf>
    <xf numFmtId="14" fontId="166" fillId="34" borderId="135" xfId="318" applyNumberFormat="1" applyFont="1" applyFill="1" applyBorder="1" applyAlignment="1">
      <alignment horizontal="center" vertical="center"/>
    </xf>
    <xf numFmtId="0" fontId="51" fillId="34" borderId="69" xfId="0" applyFont="1" applyFill="1" applyBorder="1" applyAlignment="1">
      <alignment vertical="center"/>
    </xf>
    <xf numFmtId="193" fontId="38" fillId="34" borderId="0" xfId="0" applyNumberFormat="1" applyFont="1" applyFill="1" applyBorder="1" applyAlignment="1">
      <alignment horizontal="center" vertical="center"/>
    </xf>
    <xf numFmtId="193" fontId="167" fillId="34" borderId="135" xfId="361" applyNumberFormat="1" applyFont="1" applyFill="1" applyBorder="1" applyAlignment="1">
      <alignment horizontal="center" vertical="center"/>
    </xf>
    <xf numFmtId="0" fontId="51" fillId="39" borderId="153" xfId="575" applyFont="1" applyFill="1" applyBorder="1" applyAlignment="1"/>
    <xf numFmtId="14" fontId="51" fillId="39" borderId="15" xfId="575" applyNumberFormat="1" applyFont="1" applyFill="1" applyBorder="1" applyAlignment="1">
      <alignment horizontal="left"/>
    </xf>
    <xf numFmtId="0" fontId="38" fillId="39" borderId="15" xfId="575" applyFont="1" applyFill="1" applyBorder="1" applyAlignment="1"/>
    <xf numFmtId="0" fontId="38" fillId="39" borderId="15" xfId="575" applyFont="1" applyFill="1" applyBorder="1" applyAlignment="1">
      <alignment horizontal="center"/>
    </xf>
    <xf numFmtId="0" fontId="38" fillId="39" borderId="154" xfId="575" applyFont="1" applyFill="1" applyBorder="1" applyAlignment="1">
      <alignment horizontal="center"/>
    </xf>
    <xf numFmtId="43" fontId="28" fillId="34" borderId="145" xfId="107" applyFont="1" applyFill="1" applyBorder="1" applyAlignment="1">
      <alignment horizontal="center"/>
    </xf>
    <xf numFmtId="0" fontId="28" fillId="34" borderId="145" xfId="0" applyFont="1" applyFill="1" applyBorder="1" applyAlignment="1">
      <alignment horizontal="center"/>
    </xf>
    <xf numFmtId="0" fontId="28" fillId="34" borderId="69" xfId="0" applyFont="1" applyFill="1" applyBorder="1" applyAlignment="1">
      <alignment horizontal="left"/>
    </xf>
    <xf numFmtId="43" fontId="28" fillId="34" borderId="0" xfId="107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/>
    </xf>
    <xf numFmtId="1" fontId="28" fillId="34" borderId="0" xfId="0" applyNumberFormat="1" applyFont="1" applyFill="1" applyBorder="1" applyAlignment="1">
      <alignment horizontal="center"/>
    </xf>
    <xf numFmtId="191" fontId="28" fillId="34" borderId="147" xfId="107" applyNumberFormat="1" applyFont="1" applyFill="1" applyBorder="1" applyAlignment="1"/>
    <xf numFmtId="14" fontId="28" fillId="34" borderId="148" xfId="0" applyNumberFormat="1" applyFont="1" applyFill="1" applyBorder="1" applyAlignment="1">
      <alignment horizontal="left"/>
    </xf>
    <xf numFmtId="43" fontId="28" fillId="34" borderId="148" xfId="107" applyFont="1" applyFill="1" applyBorder="1" applyAlignment="1">
      <alignment horizontal="right"/>
    </xf>
    <xf numFmtId="0" fontId="28" fillId="34" borderId="148" xfId="0" applyFont="1" applyFill="1" applyBorder="1" applyAlignment="1">
      <alignment horizontal="center"/>
    </xf>
    <xf numFmtId="43" fontId="28" fillId="34" borderId="148" xfId="107" applyFont="1" applyFill="1" applyBorder="1"/>
    <xf numFmtId="43" fontId="28" fillId="34" borderId="149" xfId="107" applyFont="1" applyFill="1" applyBorder="1" applyAlignment="1">
      <alignment horizontal="right"/>
    </xf>
    <xf numFmtId="0" fontId="28" fillId="34" borderId="144" xfId="0" applyFont="1" applyFill="1" applyBorder="1" applyAlignment="1">
      <alignment horizontal="left"/>
    </xf>
    <xf numFmtId="0" fontId="28" fillId="34" borderId="145" xfId="0" applyFont="1" applyFill="1" applyBorder="1" applyAlignment="1">
      <alignment vertical="center"/>
    </xf>
    <xf numFmtId="0" fontId="21" fillId="34" borderId="145" xfId="0" applyFont="1" applyFill="1" applyBorder="1" applyAlignment="1">
      <alignment vertical="center" wrapText="1"/>
    </xf>
    <xf numFmtId="0" fontId="21" fillId="34" borderId="145" xfId="0" applyFont="1" applyFill="1" applyBorder="1" applyAlignment="1">
      <alignment vertical="center"/>
    </xf>
    <xf numFmtId="43" fontId="21" fillId="34" borderId="145" xfId="107" applyFont="1" applyFill="1" applyBorder="1" applyAlignment="1">
      <alignment vertical="center"/>
    </xf>
    <xf numFmtId="0" fontId="28" fillId="34" borderId="146" xfId="0" applyFont="1" applyFill="1" applyBorder="1" applyAlignment="1">
      <alignment horizontal="right" vertical="center"/>
    </xf>
    <xf numFmtId="43" fontId="21" fillId="34" borderId="0" xfId="107" applyFont="1" applyFill="1" applyBorder="1" applyAlignment="1">
      <alignment vertical="center"/>
    </xf>
    <xf numFmtId="0" fontId="21" fillId="34" borderId="135" xfId="0" applyFont="1" applyFill="1" applyBorder="1" applyAlignment="1">
      <alignment vertical="center"/>
    </xf>
    <xf numFmtId="191" fontId="21" fillId="34" borderId="0" xfId="107" applyNumberFormat="1" applyFont="1" applyFill="1" applyBorder="1" applyAlignment="1">
      <alignment horizontal="right" vertical="center"/>
    </xf>
    <xf numFmtId="14" fontId="168" fillId="34" borderId="135" xfId="318" applyNumberFormat="1" applyFont="1" applyFill="1" applyBorder="1" applyAlignment="1">
      <alignment horizontal="center" vertical="center"/>
    </xf>
    <xf numFmtId="0" fontId="28" fillId="34" borderId="69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left" vertical="center"/>
    </xf>
    <xf numFmtId="0" fontId="28" fillId="34" borderId="148" xfId="0" applyFont="1" applyFill="1" applyBorder="1" applyAlignment="1">
      <alignment vertical="center"/>
    </xf>
    <xf numFmtId="193" fontId="155" fillId="34" borderId="0" xfId="361" applyNumberFormat="1" applyFont="1" applyFill="1" applyBorder="1" applyAlignment="1">
      <alignment horizontal="center" vertical="center"/>
    </xf>
    <xf numFmtId="194" fontId="169" fillId="0" borderId="74" xfId="575" applyNumberFormat="1" applyFont="1" applyFill="1" applyBorder="1" applyAlignment="1">
      <alignment horizontal="center" vertical="center" wrapText="1"/>
    </xf>
    <xf numFmtId="43" fontId="170" fillId="0" borderId="13" xfId="201" applyFont="1" applyFill="1" applyBorder="1"/>
    <xf numFmtId="43" fontId="170" fillId="0" borderId="25" xfId="201" applyFont="1" applyFill="1" applyBorder="1"/>
    <xf numFmtId="194" fontId="30" fillId="32" borderId="155" xfId="528" applyFont="1" applyFill="1" applyBorder="1" applyAlignment="1" applyProtection="1">
      <alignment horizontal="center" vertical="center"/>
    </xf>
    <xf numFmtId="0" fontId="30" fillId="32" borderId="155" xfId="575" applyFont="1" applyFill="1" applyBorder="1" applyAlignment="1">
      <alignment horizontal="center" vertical="center"/>
    </xf>
    <xf numFmtId="190" fontId="38" fillId="0" borderId="21" xfId="143" applyNumberFormat="1" applyFont="1" applyFill="1" applyBorder="1" applyAlignment="1" applyProtection="1">
      <alignment horizontal="center"/>
    </xf>
    <xf numFmtId="194" fontId="38" fillId="0" borderId="156" xfId="575" applyNumberFormat="1" applyFont="1" applyFill="1" applyBorder="1" applyAlignment="1">
      <alignment horizontal="center" vertical="center" wrapText="1"/>
    </xf>
    <xf numFmtId="0" fontId="38" fillId="32" borderId="157" xfId="576" applyNumberFormat="1" applyFont="1" applyFill="1" applyBorder="1" applyAlignment="1">
      <alignment horizontal="center"/>
    </xf>
    <xf numFmtId="0" fontId="163" fillId="0" borderId="109" xfId="575" applyFont="1" applyFill="1" applyBorder="1" applyAlignment="1">
      <alignment horizontal="center"/>
    </xf>
    <xf numFmtId="196" fontId="162" fillId="0" borderId="143" xfId="143" quotePrefix="1" applyNumberFormat="1" applyFont="1" applyFill="1" applyBorder="1" applyAlignment="1" applyProtection="1">
      <alignment horizontal="left"/>
    </xf>
    <xf numFmtId="195" fontId="162" fillId="0" borderId="143" xfId="143" applyFont="1" applyFill="1" applyBorder="1" applyAlignment="1" applyProtection="1">
      <alignment horizontal="center"/>
    </xf>
    <xf numFmtId="195" fontId="162" fillId="0" borderId="110" xfId="379" applyNumberFormat="1" applyFont="1" applyFill="1" applyBorder="1" applyAlignment="1">
      <alignment horizontal="center" vertical="center"/>
    </xf>
    <xf numFmtId="0" fontId="51" fillId="32" borderId="158" xfId="575" applyFont="1" applyFill="1" applyBorder="1" applyAlignment="1">
      <alignment horizontal="center"/>
    </xf>
    <xf numFmtId="49" fontId="38" fillId="32" borderId="159" xfId="576" applyNumberFormat="1" applyFont="1" applyFill="1" applyBorder="1"/>
    <xf numFmtId="195" fontId="38" fillId="32" borderId="159" xfId="143" applyFont="1" applyFill="1" applyBorder="1" applyAlignment="1" applyProtection="1">
      <alignment horizontal="right"/>
    </xf>
    <xf numFmtId="190" fontId="38" fillId="32" borderId="159" xfId="143" applyNumberFormat="1" applyFont="1" applyFill="1" applyBorder="1" applyAlignment="1" applyProtection="1">
      <alignment horizontal="center"/>
    </xf>
    <xf numFmtId="0" fontId="38" fillId="32" borderId="160" xfId="575" applyFont="1" applyFill="1" applyBorder="1" applyAlignment="1">
      <alignment horizontal="center"/>
    </xf>
    <xf numFmtId="0" fontId="28" fillId="0" borderId="60" xfId="0" applyFont="1" applyFill="1" applyBorder="1" applyAlignment="1">
      <alignment horizontal="center" vertical="center"/>
    </xf>
    <xf numFmtId="43" fontId="21" fillId="0" borderId="37" xfId="257" applyFont="1" applyFill="1" applyBorder="1" applyAlignment="1">
      <alignment vertical="center"/>
    </xf>
    <xf numFmtId="43" fontId="21" fillId="0" borderId="40" xfId="257" applyFont="1" applyFill="1" applyBorder="1" applyAlignment="1">
      <alignment vertical="center"/>
    </xf>
    <xf numFmtId="43" fontId="21" fillId="0" borderId="18" xfId="257" applyFont="1" applyFill="1" applyBorder="1" applyAlignment="1">
      <alignment vertical="center"/>
    </xf>
    <xf numFmtId="191" fontId="21" fillId="0" borderId="37" xfId="257" applyNumberFormat="1" applyFont="1" applyFill="1" applyBorder="1" applyAlignment="1">
      <alignment vertical="center"/>
    </xf>
    <xf numFmtId="43" fontId="21" fillId="0" borderId="53" xfId="257" applyFont="1" applyFill="1" applyBorder="1" applyAlignment="1">
      <alignment vertical="center"/>
    </xf>
    <xf numFmtId="2" fontId="21" fillId="0" borderId="53" xfId="254" applyNumberFormat="1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151" fillId="0" borderId="8" xfId="0" applyFont="1" applyBorder="1" applyAlignment="1">
      <alignment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quotePrefix="1" applyNumberFormat="1" applyFont="1" applyFill="1" applyBorder="1" applyAlignment="1">
      <alignment horizontal="left" vertical="center" wrapText="1"/>
    </xf>
    <xf numFmtId="2" fontId="21" fillId="0" borderId="37" xfId="0" applyNumberFormat="1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center" vertical="center"/>
    </xf>
    <xf numFmtId="43" fontId="15" fillId="0" borderId="37" xfId="203" applyFont="1" applyFill="1" applyBorder="1" applyAlignment="1">
      <alignment vertical="center"/>
    </xf>
    <xf numFmtId="43" fontId="21" fillId="0" borderId="91" xfId="254" applyFont="1" applyFill="1" applyBorder="1" applyAlignment="1">
      <alignment horizontal="center" vertical="center"/>
    </xf>
    <xf numFmtId="0" fontId="162" fillId="39" borderId="106" xfId="575" applyFont="1" applyFill="1" applyBorder="1" applyAlignment="1">
      <alignment horizontal="center"/>
    </xf>
    <xf numFmtId="49" fontId="162" fillId="32" borderId="123" xfId="431" applyNumberFormat="1" applyFont="1" applyFill="1" applyBorder="1"/>
    <xf numFmtId="196" fontId="162" fillId="32" borderId="123" xfId="143" applyNumberFormat="1" applyFont="1" applyFill="1" applyBorder="1" applyAlignment="1" applyProtection="1">
      <alignment horizontal="center"/>
    </xf>
    <xf numFmtId="195" fontId="162" fillId="32" borderId="107" xfId="379" applyNumberFormat="1" applyFont="1" applyFill="1" applyBorder="1" applyAlignment="1">
      <alignment horizontal="center" vertical="center"/>
    </xf>
    <xf numFmtId="194" fontId="162" fillId="0" borderId="40" xfId="575" applyNumberFormat="1" applyFont="1" applyFill="1" applyBorder="1" applyAlignment="1">
      <alignment horizontal="center" vertical="center" wrapText="1"/>
    </xf>
    <xf numFmtId="194" fontId="162" fillId="0" borderId="74" xfId="575" applyNumberFormat="1" applyFont="1" applyFill="1" applyBorder="1" applyAlignment="1">
      <alignment horizontal="center" vertical="center" wrapText="1"/>
    </xf>
    <xf numFmtId="0" fontId="163" fillId="32" borderId="0" xfId="575" applyFont="1" applyFill="1"/>
    <xf numFmtId="194" fontId="37" fillId="34" borderId="74" xfId="575" applyNumberFormat="1" applyFont="1" applyFill="1" applyBorder="1" applyAlignment="1">
      <alignment horizontal="center" vertical="center" wrapText="1"/>
    </xf>
    <xf numFmtId="0" fontId="162" fillId="34" borderId="38" xfId="0" applyFont="1" applyFill="1" applyBorder="1" applyAlignment="1">
      <alignment horizontal="center" vertical="center"/>
    </xf>
    <xf numFmtId="194" fontId="169" fillId="34" borderId="40" xfId="575" applyNumberFormat="1" applyFont="1" applyFill="1" applyBorder="1" applyAlignment="1">
      <alignment horizontal="center" vertical="center" wrapText="1"/>
    </xf>
    <xf numFmtId="43" fontId="162" fillId="34" borderId="65" xfId="254" applyFont="1" applyFill="1" applyBorder="1" applyAlignment="1">
      <alignment horizontal="center" vertical="center"/>
    </xf>
    <xf numFmtId="0" fontId="162" fillId="34" borderId="0" xfId="0" applyFont="1" applyFill="1"/>
    <xf numFmtId="0" fontId="21" fillId="34" borderId="40" xfId="0" applyFont="1" applyFill="1" applyBorder="1" applyAlignment="1">
      <alignment horizontal="center" vertical="center"/>
    </xf>
    <xf numFmtId="190" fontId="21" fillId="0" borderId="161" xfId="527" applyNumberFormat="1" applyFont="1" applyFill="1" applyBorder="1" applyAlignment="1">
      <alignment horizontal="center" vertical="center"/>
    </xf>
    <xf numFmtId="194" fontId="11" fillId="0" borderId="33" xfId="575" applyNumberFormat="1" applyFont="1" applyFill="1" applyBorder="1" applyAlignment="1">
      <alignment horizontal="center" vertical="center" wrapText="1"/>
    </xf>
    <xf numFmtId="43" fontId="162" fillId="34" borderId="40" xfId="254" applyFont="1" applyFill="1" applyBorder="1" applyAlignment="1">
      <alignment horizontal="right" vertical="center"/>
    </xf>
    <xf numFmtId="43" fontId="162" fillId="34" borderId="40" xfId="254" applyNumberFormat="1" applyFont="1" applyFill="1" applyBorder="1" applyAlignment="1">
      <alignment horizontal="center" vertical="center"/>
    </xf>
    <xf numFmtId="43" fontId="162" fillId="34" borderId="40" xfId="202" applyFont="1" applyFill="1" applyBorder="1" applyAlignment="1">
      <alignment vertical="center"/>
    </xf>
    <xf numFmtId="0" fontId="162" fillId="34" borderId="162" xfId="0" applyFont="1" applyFill="1" applyBorder="1" applyAlignment="1">
      <alignment horizontal="left"/>
    </xf>
    <xf numFmtId="0" fontId="28" fillId="34" borderId="31" xfId="0" applyFont="1" applyFill="1" applyBorder="1" applyAlignment="1">
      <alignment vertical="center"/>
    </xf>
    <xf numFmtId="0" fontId="28" fillId="34" borderId="38" xfId="0" applyFont="1" applyFill="1" applyBorder="1" applyAlignment="1">
      <alignment horizontal="center" vertical="center"/>
    </xf>
    <xf numFmtId="0" fontId="21" fillId="34" borderId="39" xfId="0" applyNumberFormat="1" applyFont="1" applyFill="1" applyBorder="1" applyAlignment="1">
      <alignment vertical="center" wrapText="1"/>
    </xf>
    <xf numFmtId="43" fontId="21" fillId="34" borderId="38" xfId="202" applyFont="1" applyFill="1" applyBorder="1" applyAlignment="1">
      <alignment vertical="center"/>
    </xf>
    <xf numFmtId="43" fontId="21" fillId="34" borderId="40" xfId="202" applyFont="1" applyFill="1" applyBorder="1" applyAlignment="1">
      <alignment vertical="center"/>
    </xf>
    <xf numFmtId="43" fontId="157" fillId="34" borderId="65" xfId="202" applyFont="1" applyFill="1" applyBorder="1" applyAlignment="1">
      <alignment horizontal="center" vertical="center"/>
    </xf>
    <xf numFmtId="0" fontId="21" fillId="34" borderId="0" xfId="0" applyFont="1" applyFill="1"/>
    <xf numFmtId="0" fontId="21" fillId="34" borderId="39" xfId="0" quotePrefix="1" applyNumberFormat="1" applyFont="1" applyFill="1" applyBorder="1" applyAlignment="1">
      <alignment vertical="center" wrapText="1"/>
    </xf>
    <xf numFmtId="0" fontId="21" fillId="34" borderId="38" xfId="0" applyFont="1" applyFill="1" applyBorder="1" applyAlignment="1">
      <alignment horizontal="center" vertical="center"/>
    </xf>
    <xf numFmtId="43" fontId="21" fillId="0" borderId="40" xfId="107" applyFont="1" applyFill="1" applyBorder="1" applyAlignment="1">
      <alignment horizontal="center" vertical="center"/>
    </xf>
    <xf numFmtId="0" fontId="163" fillId="0" borderId="26" xfId="575" applyFont="1" applyFill="1" applyBorder="1" applyAlignment="1">
      <alignment horizontal="center"/>
    </xf>
    <xf numFmtId="49" fontId="162" fillId="0" borderId="40" xfId="576" applyNumberFormat="1" applyFont="1" applyFill="1" applyBorder="1"/>
    <xf numFmtId="195" fontId="162" fillId="0" borderId="40" xfId="143" applyFont="1" applyFill="1" applyBorder="1" applyAlignment="1" applyProtection="1">
      <alignment horizontal="right"/>
    </xf>
    <xf numFmtId="0" fontId="162" fillId="0" borderId="40" xfId="576" applyNumberFormat="1" applyFont="1" applyFill="1" applyBorder="1" applyAlignment="1">
      <alignment horizontal="center"/>
    </xf>
    <xf numFmtId="190" fontId="162" fillId="0" borderId="40" xfId="143" applyNumberFormat="1" applyFont="1" applyFill="1" applyBorder="1" applyAlignment="1" applyProtection="1">
      <alignment horizontal="center"/>
    </xf>
    <xf numFmtId="0" fontId="162" fillId="0" borderId="65" xfId="575" applyFont="1" applyFill="1" applyBorder="1" applyAlignment="1">
      <alignment horizontal="center"/>
    </xf>
    <xf numFmtId="0" fontId="163" fillId="0" borderId="0" xfId="575" applyFont="1" applyFill="1"/>
    <xf numFmtId="0" fontId="39" fillId="0" borderId="100" xfId="0" applyFont="1" applyBorder="1" applyAlignment="1">
      <alignment horizontal="center" vertical="center"/>
    </xf>
    <xf numFmtId="0" fontId="51" fillId="41" borderId="0" xfId="575" applyFont="1" applyFill="1"/>
    <xf numFmtId="0" fontId="162" fillId="32" borderId="123" xfId="431" applyFont="1" applyFill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0" fontId="28" fillId="0" borderId="37" xfId="432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39" fillId="0" borderId="30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33" fillId="0" borderId="30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159" fillId="0" borderId="41" xfId="0" applyFont="1" applyBorder="1" applyAlignment="1">
      <alignment horizontal="center" vertical="center"/>
    </xf>
    <xf numFmtId="0" fontId="171" fillId="0" borderId="38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171" fillId="0" borderId="35" xfId="0" applyFont="1" applyBorder="1" applyAlignment="1">
      <alignment horizontal="center" vertical="center"/>
    </xf>
    <xf numFmtId="0" fontId="28" fillId="0" borderId="26" xfId="432" applyFont="1" applyBorder="1" applyAlignment="1">
      <alignment horizontal="center" vertical="center"/>
    </xf>
    <xf numFmtId="0" fontId="26" fillId="0" borderId="1" xfId="411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21" fillId="0" borderId="30" xfId="426" applyFont="1" applyBorder="1" applyAlignment="1">
      <alignment horizontal="left" vertical="top"/>
    </xf>
    <xf numFmtId="0" fontId="28" fillId="0" borderId="41" xfId="0" applyFont="1" applyBorder="1" applyAlignment="1">
      <alignment horizontal="center" vertical="center"/>
    </xf>
    <xf numFmtId="0" fontId="30" fillId="0" borderId="163" xfId="575" applyFont="1" applyBorder="1" applyAlignment="1">
      <alignment vertical="center"/>
    </xf>
    <xf numFmtId="0" fontId="30" fillId="32" borderId="164" xfId="575" applyFont="1" applyFill="1" applyBorder="1" applyAlignment="1"/>
    <xf numFmtId="0" fontId="28" fillId="0" borderId="165" xfId="0" applyFont="1" applyBorder="1" applyAlignment="1" applyProtection="1">
      <alignment vertical="center"/>
      <protection hidden="1"/>
    </xf>
    <xf numFmtId="0" fontId="28" fillId="34" borderId="166" xfId="0" applyFont="1" applyFill="1" applyBorder="1" applyAlignment="1">
      <alignment vertical="center"/>
    </xf>
    <xf numFmtId="0" fontId="28" fillId="34" borderId="167" xfId="0" applyFont="1" applyFill="1" applyBorder="1" applyAlignment="1">
      <alignment vertical="center"/>
    </xf>
    <xf numFmtId="0" fontId="39" fillId="34" borderId="167" xfId="0" applyFont="1" applyFill="1" applyBorder="1" applyAlignment="1">
      <alignment vertical="center"/>
    </xf>
    <xf numFmtId="0" fontId="28" fillId="34" borderId="168" xfId="0" applyFont="1" applyFill="1" applyBorder="1" applyAlignment="1">
      <alignment vertical="center"/>
    </xf>
    <xf numFmtId="0" fontId="28" fillId="34" borderId="169" xfId="0" applyFont="1" applyFill="1" applyBorder="1" applyAlignment="1">
      <alignment vertical="center"/>
    </xf>
    <xf numFmtId="0" fontId="28" fillId="34" borderId="170" xfId="0" applyFont="1" applyFill="1" applyBorder="1" applyAlignment="1">
      <alignment vertical="center"/>
    </xf>
    <xf numFmtId="0" fontId="39" fillId="34" borderId="171" xfId="0" applyFont="1" applyFill="1" applyBorder="1" applyAlignment="1">
      <alignment vertical="center"/>
    </xf>
    <xf numFmtId="0" fontId="39" fillId="34" borderId="94" xfId="0" applyFont="1" applyFill="1" applyBorder="1" applyAlignment="1">
      <alignment vertical="center"/>
    </xf>
    <xf numFmtId="3" fontId="28" fillId="34" borderId="172" xfId="0" applyNumberFormat="1" applyFont="1" applyFill="1" applyBorder="1" applyAlignment="1">
      <alignment vertical="center"/>
    </xf>
    <xf numFmtId="3" fontId="28" fillId="34" borderId="173" xfId="0" applyNumberFormat="1" applyFont="1" applyFill="1" applyBorder="1" applyAlignment="1">
      <alignment vertical="center"/>
    </xf>
    <xf numFmtId="43" fontId="28" fillId="0" borderId="163" xfId="107" applyFont="1" applyFill="1" applyBorder="1" applyAlignment="1">
      <alignment vertical="center"/>
    </xf>
    <xf numFmtId="0" fontId="30" fillId="0" borderId="174" xfId="575" applyFont="1" applyBorder="1" applyAlignment="1">
      <alignment vertical="center"/>
    </xf>
    <xf numFmtId="43" fontId="28" fillId="0" borderId="174" xfId="107" applyFont="1" applyFill="1" applyBorder="1" applyAlignment="1">
      <alignment vertical="center"/>
    </xf>
    <xf numFmtId="0" fontId="21" fillId="0" borderId="0" xfId="0" applyFont="1" applyAlignment="1"/>
    <xf numFmtId="0" fontId="11" fillId="0" borderId="0" xfId="0" applyFont="1" applyAlignment="1"/>
    <xf numFmtId="0" fontId="28" fillId="34" borderId="144" xfId="0" applyFont="1" applyFill="1" applyBorder="1" applyAlignment="1"/>
    <xf numFmtId="0" fontId="28" fillId="34" borderId="145" xfId="0" applyFont="1" applyFill="1" applyBorder="1" applyAlignment="1"/>
    <xf numFmtId="0" fontId="21" fillId="34" borderId="146" xfId="0" applyFont="1" applyFill="1" applyBorder="1" applyAlignment="1"/>
    <xf numFmtId="0" fontId="28" fillId="34" borderId="0" xfId="0" applyFont="1" applyFill="1" applyBorder="1" applyAlignment="1"/>
    <xf numFmtId="0" fontId="21" fillId="34" borderId="135" xfId="0" applyFont="1" applyFill="1" applyBorder="1" applyAlignment="1"/>
    <xf numFmtId="1" fontId="28" fillId="34" borderId="0" xfId="0" applyNumberFormat="1" applyFont="1" applyFill="1" applyBorder="1" applyAlignment="1"/>
    <xf numFmtId="0" fontId="28" fillId="34" borderId="175" xfId="0" applyFont="1" applyFill="1" applyBorder="1" applyAlignment="1"/>
    <xf numFmtId="0" fontId="21" fillId="34" borderId="94" xfId="0" applyFont="1" applyFill="1" applyBorder="1" applyAlignment="1"/>
    <xf numFmtId="0" fontId="21" fillId="34" borderId="176" xfId="0" applyFont="1" applyFill="1" applyBorder="1" applyAlignment="1"/>
    <xf numFmtId="3" fontId="28" fillId="34" borderId="177" xfId="0" applyNumberFormat="1" applyFont="1" applyFill="1" applyBorder="1" applyAlignment="1">
      <alignment vertical="center"/>
    </xf>
    <xf numFmtId="3" fontId="28" fillId="34" borderId="178" xfId="0" applyNumberFormat="1" applyFont="1" applyFill="1" applyBorder="1" applyAlignment="1">
      <alignment vertical="center"/>
    </xf>
    <xf numFmtId="43" fontId="28" fillId="0" borderId="91" xfId="107" applyFont="1" applyFill="1" applyBorder="1" applyAlignment="1">
      <alignment horizontal="right" vertical="center"/>
    </xf>
    <xf numFmtId="0" fontId="11" fillId="0" borderId="0" xfId="0" applyFont="1" applyFill="1" applyAlignment="1"/>
    <xf numFmtId="43" fontId="28" fillId="0" borderId="65" xfId="107" applyFont="1" applyFill="1" applyBorder="1" applyAlignment="1">
      <alignment horizontal="right" vertical="center"/>
    </xf>
    <xf numFmtId="43" fontId="21" fillId="0" borderId="65" xfId="201" applyFont="1" applyFill="1" applyBorder="1" applyAlignment="1">
      <alignment horizontal="left" vertical="center"/>
    </xf>
    <xf numFmtId="43" fontId="21" fillId="0" borderId="65" xfId="107" applyFont="1" applyFill="1" applyBorder="1" applyAlignment="1">
      <alignment horizontal="left" vertical="center"/>
    </xf>
    <xf numFmtId="0" fontId="21" fillId="0" borderId="39" xfId="426" applyFont="1" applyBorder="1" applyAlignment="1"/>
    <xf numFmtId="0" fontId="21" fillId="0" borderId="30" xfId="426" applyFont="1" applyBorder="1" applyAlignment="1"/>
    <xf numFmtId="43" fontId="26" fillId="0" borderId="65" xfId="107" applyFont="1" applyFill="1" applyBorder="1" applyAlignment="1">
      <alignment horizontal="right" vertical="center"/>
    </xf>
    <xf numFmtId="0" fontId="157" fillId="0" borderId="30" xfId="426" applyFont="1" applyBorder="1" applyAlignment="1"/>
    <xf numFmtId="0" fontId="157" fillId="0" borderId="1" xfId="426" applyFont="1" applyBorder="1" applyAlignment="1"/>
    <xf numFmtId="0" fontId="21" fillId="0" borderId="40" xfId="426" applyFont="1" applyFill="1" applyBorder="1" applyAlignment="1">
      <alignment horizontal="center" vertical="top"/>
    </xf>
    <xf numFmtId="0" fontId="11" fillId="0" borderId="66" xfId="0" applyFont="1" applyBorder="1" applyAlignment="1"/>
    <xf numFmtId="0" fontId="21" fillId="0" borderId="40" xfId="426" applyFont="1" applyFill="1" applyBorder="1" applyAlignment="1">
      <alignment horizontal="center" vertical="center"/>
    </xf>
    <xf numFmtId="0" fontId="28" fillId="0" borderId="40" xfId="426" applyFont="1" applyBorder="1" applyAlignment="1"/>
    <xf numFmtId="0" fontId="21" fillId="0" borderId="1" xfId="426" applyFont="1" applyBorder="1" applyAlignment="1"/>
    <xf numFmtId="43" fontId="26" fillId="34" borderId="65" xfId="107" applyFont="1" applyFill="1" applyBorder="1" applyAlignment="1">
      <alignment horizontal="right" vertical="center"/>
    </xf>
    <xf numFmtId="0" fontId="21" fillId="0" borderId="39" xfId="426" applyFont="1" applyFill="1" applyBorder="1" applyAlignment="1"/>
    <xf numFmtId="0" fontId="21" fillId="0" borderId="179" xfId="411" applyFont="1" applyFill="1" applyBorder="1" applyAlignment="1">
      <alignment vertical="center"/>
    </xf>
    <xf numFmtId="0" fontId="21" fillId="0" borderId="30" xfId="426" applyFont="1" applyFill="1" applyBorder="1" applyAlignment="1"/>
    <xf numFmtId="0" fontId="171" fillId="0" borderId="30" xfId="0" applyFont="1" applyBorder="1" applyAlignment="1">
      <alignment vertical="center"/>
    </xf>
    <xf numFmtId="43" fontId="5" fillId="34" borderId="13" xfId="150" applyFont="1" applyFill="1" applyBorder="1" applyAlignment="1">
      <alignment horizontal="center" vertical="center"/>
    </xf>
    <xf numFmtId="190" fontId="162" fillId="0" borderId="139" xfId="143" applyNumberFormat="1" applyFont="1" applyFill="1" applyBorder="1" applyAlignment="1" applyProtection="1">
      <alignment horizontal="center"/>
    </xf>
    <xf numFmtId="195" fontId="162" fillId="0" borderId="95" xfId="143" applyFont="1" applyFill="1" applyBorder="1" applyAlignment="1" applyProtection="1">
      <alignment horizontal="center"/>
    </xf>
    <xf numFmtId="0" fontId="21" fillId="0" borderId="34" xfId="0" applyFont="1" applyFill="1" applyBorder="1" applyAlignment="1">
      <alignment vertical="top"/>
    </xf>
    <xf numFmtId="0" fontId="11" fillId="0" borderId="37" xfId="0" quotePrefix="1" applyFont="1" applyFill="1" applyBorder="1" applyAlignment="1">
      <alignment horizontal="left" vertical="center"/>
    </xf>
    <xf numFmtId="43" fontId="21" fillId="0" borderId="37" xfId="254" applyFont="1" applyFill="1" applyBorder="1" applyAlignment="1">
      <alignment horizontal="right" vertical="center"/>
    </xf>
    <xf numFmtId="43" fontId="21" fillId="0" borderId="37" xfId="254" applyFont="1" applyFill="1" applyBorder="1" applyAlignment="1">
      <alignment vertical="top"/>
    </xf>
    <xf numFmtId="43" fontId="21" fillId="0" borderId="91" xfId="254" applyFont="1" applyFill="1" applyBorder="1" applyAlignment="1">
      <alignment horizontal="center" vertical="top"/>
    </xf>
    <xf numFmtId="194" fontId="11" fillId="0" borderId="180" xfId="575" applyNumberFormat="1" applyFont="1" applyFill="1" applyBorder="1" applyAlignment="1">
      <alignment horizontal="center" vertical="center" wrapText="1"/>
    </xf>
    <xf numFmtId="0" fontId="20" fillId="0" borderId="0" xfId="361" applyFont="1" applyFill="1" applyBorder="1" applyAlignment="1">
      <alignment vertical="center"/>
    </xf>
    <xf numFmtId="0" fontId="5" fillId="34" borderId="0" xfId="361" applyFont="1" applyFill="1" applyBorder="1" applyAlignment="1">
      <alignment horizontal="right" vertical="center"/>
    </xf>
    <xf numFmtId="14" fontId="164" fillId="34" borderId="0" xfId="318" applyNumberFormat="1" applyFont="1" applyFill="1" applyBorder="1" applyAlignment="1">
      <alignment horizontal="center" vertical="center"/>
    </xf>
    <xf numFmtId="43" fontId="5" fillId="34" borderId="0" xfId="150" applyFont="1" applyFill="1" applyBorder="1" applyAlignment="1">
      <alignment horizontal="right"/>
    </xf>
    <xf numFmtId="43" fontId="5" fillId="34" borderId="0" xfId="150" applyFont="1" applyFill="1" applyBorder="1" applyAlignment="1">
      <alignment horizontal="center" vertical="center"/>
    </xf>
    <xf numFmtId="43" fontId="35" fillId="0" borderId="0" xfId="201" applyFont="1" applyFill="1" applyBorder="1"/>
    <xf numFmtId="43" fontId="170" fillId="0" borderId="0" xfId="201" applyFont="1" applyFill="1" applyBorder="1"/>
    <xf numFmtId="43" fontId="5" fillId="35" borderId="0" xfId="150" applyFont="1" applyFill="1" applyBorder="1"/>
    <xf numFmtId="0" fontId="153" fillId="0" borderId="40" xfId="0" applyFont="1" applyFill="1" applyBorder="1" applyAlignment="1">
      <alignment vertical="center"/>
    </xf>
    <xf numFmtId="43" fontId="21" fillId="0" borderId="0" xfId="260" applyFont="1" applyFill="1" applyBorder="1"/>
    <xf numFmtId="190" fontId="21" fillId="0" borderId="181" xfId="527" applyNumberFormat="1" applyFont="1" applyFill="1" applyBorder="1" applyAlignment="1">
      <alignment horizontal="center" vertical="center"/>
    </xf>
    <xf numFmtId="49" fontId="51" fillId="0" borderId="123" xfId="431" applyNumberFormat="1" applyFont="1" applyFill="1" applyBorder="1"/>
    <xf numFmtId="194" fontId="38" fillId="0" borderId="123" xfId="143" applyNumberFormat="1" applyFont="1" applyFill="1" applyBorder="1" applyAlignment="1" applyProtection="1">
      <alignment horizontal="center"/>
    </xf>
    <xf numFmtId="0" fontId="38" fillId="0" borderId="123" xfId="576" applyNumberFormat="1" applyFont="1" applyFill="1" applyBorder="1" applyAlignment="1">
      <alignment horizontal="center"/>
    </xf>
    <xf numFmtId="43" fontId="51" fillId="32" borderId="0" xfId="107" applyFont="1" applyFill="1" applyAlignment="1">
      <alignment horizontal="center"/>
    </xf>
    <xf numFmtId="43" fontId="51" fillId="32" borderId="0" xfId="107" applyFont="1" applyFill="1" applyAlignment="1"/>
    <xf numFmtId="43" fontId="51" fillId="0" borderId="0" xfId="107" applyFont="1" applyFill="1" applyAlignment="1">
      <alignment horizontal="center"/>
    </xf>
    <xf numFmtId="43" fontId="163" fillId="0" borderId="0" xfId="107" applyFont="1" applyFill="1" applyAlignment="1">
      <alignment horizontal="center"/>
    </xf>
    <xf numFmtId="43" fontId="51" fillId="41" borderId="0" xfId="107" applyFont="1" applyFill="1" applyAlignment="1">
      <alignment horizontal="center"/>
    </xf>
    <xf numFmtId="43" fontId="163" fillId="32" borderId="0" xfId="107" applyFont="1" applyFill="1" applyAlignment="1">
      <alignment horizontal="center"/>
    </xf>
    <xf numFmtId="43" fontId="38" fillId="39" borderId="0" xfId="107" applyFont="1" applyFill="1" applyAlignment="1">
      <alignment horizontal="center"/>
    </xf>
    <xf numFmtId="43" fontId="51" fillId="42" borderId="0" xfId="107" applyFont="1" applyFill="1" applyAlignment="1">
      <alignment horizontal="center"/>
    </xf>
    <xf numFmtId="43" fontId="51" fillId="43" borderId="0" xfId="107" applyFont="1" applyFill="1" applyAlignment="1">
      <alignment horizontal="center"/>
    </xf>
    <xf numFmtId="43" fontId="51" fillId="44" borderId="0" xfId="107" applyFont="1" applyFill="1" applyAlignment="1">
      <alignment horizontal="left"/>
    </xf>
    <xf numFmtId="43" fontId="26" fillId="31" borderId="13" xfId="107" applyFont="1" applyFill="1" applyBorder="1" applyAlignment="1">
      <alignment horizontal="center" vertical="center"/>
    </xf>
    <xf numFmtId="38" fontId="46" fillId="31" borderId="13" xfId="107" applyNumberFormat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107" applyFont="1" applyFill="1" applyAlignment="1">
      <alignment horizontal="right"/>
    </xf>
    <xf numFmtId="0" fontId="11" fillId="0" borderId="0" xfId="0" applyFont="1" applyFill="1" applyAlignment="1">
      <alignment horizontal="center"/>
    </xf>
    <xf numFmtId="43" fontId="11" fillId="0" borderId="0" xfId="107" applyFont="1" applyFill="1"/>
    <xf numFmtId="0" fontId="26" fillId="31" borderId="168" xfId="0" applyFont="1" applyFill="1" applyBorder="1" applyAlignment="1">
      <alignment horizontal="center" vertical="center"/>
    </xf>
    <xf numFmtId="0" fontId="26" fillId="31" borderId="182" xfId="0" applyFont="1" applyFill="1" applyBorder="1" applyAlignment="1">
      <alignment horizontal="center" vertical="center"/>
    </xf>
    <xf numFmtId="43" fontId="26" fillId="37" borderId="182" xfId="107" applyFont="1" applyFill="1" applyBorder="1" applyAlignment="1">
      <alignment horizontal="center" vertical="center"/>
    </xf>
    <xf numFmtId="43" fontId="26" fillId="31" borderId="182" xfId="107" applyFont="1" applyFill="1" applyBorder="1" applyAlignment="1">
      <alignment horizontal="center" vertical="center"/>
    </xf>
    <xf numFmtId="0" fontId="21" fillId="31" borderId="24" xfId="0" applyFont="1" applyFill="1" applyBorder="1" applyAlignment="1">
      <alignment horizontal="center" vertical="center"/>
    </xf>
    <xf numFmtId="43" fontId="26" fillId="31" borderId="25" xfId="107" applyFont="1" applyFill="1" applyBorder="1" applyAlignment="1">
      <alignment horizontal="center" vertical="center"/>
    </xf>
    <xf numFmtId="0" fontId="139" fillId="31" borderId="169" xfId="0" applyFont="1" applyFill="1" applyBorder="1" applyAlignment="1">
      <alignment horizontal="right" vertical="center"/>
    </xf>
    <xf numFmtId="43" fontId="46" fillId="31" borderId="25" xfId="107" applyFont="1" applyFill="1" applyBorder="1" applyAlignment="1">
      <alignment horizontal="center" vertical="center"/>
    </xf>
    <xf numFmtId="230" fontId="46" fillId="31" borderId="183" xfId="0" applyNumberFormat="1" applyFont="1" applyFill="1" applyBorder="1" applyAlignment="1">
      <alignment horizontal="center" vertical="center"/>
    </xf>
    <xf numFmtId="49" fontId="172" fillId="32" borderId="120" xfId="431" applyNumberFormat="1" applyFont="1" applyFill="1" applyBorder="1"/>
    <xf numFmtId="43" fontId="11" fillId="0" borderId="0" xfId="107" applyFont="1" applyAlignment="1">
      <alignment horizontal="center"/>
    </xf>
    <xf numFmtId="43" fontId="11" fillId="0" borderId="0" xfId="107" applyFont="1" applyBorder="1"/>
    <xf numFmtId="43" fontId="153" fillId="0" borderId="0" xfId="107" applyFont="1" applyBorder="1"/>
    <xf numFmtId="43" fontId="26" fillId="31" borderId="184" xfId="107" applyFont="1" applyFill="1" applyBorder="1" applyAlignment="1">
      <alignment horizontal="center" vertical="center"/>
    </xf>
    <xf numFmtId="43" fontId="46" fillId="31" borderId="185" xfId="107" applyFont="1" applyFill="1" applyBorder="1" applyAlignment="1">
      <alignment vertical="center"/>
    </xf>
    <xf numFmtId="195" fontId="38" fillId="37" borderId="123" xfId="143" applyFont="1" applyFill="1" applyBorder="1" applyAlignment="1" applyProtection="1">
      <alignment horizontal="center"/>
    </xf>
    <xf numFmtId="195" fontId="38" fillId="0" borderId="143" xfId="143" applyFont="1" applyFill="1" applyBorder="1" applyAlignment="1" applyProtection="1">
      <alignment horizontal="center"/>
    </xf>
    <xf numFmtId="49" fontId="162" fillId="0" borderId="120" xfId="143" applyNumberFormat="1" applyFont="1" applyFill="1" applyBorder="1" applyAlignment="1" applyProtection="1">
      <alignment horizontal="left"/>
    </xf>
    <xf numFmtId="0" fontId="162" fillId="0" borderId="123" xfId="431" applyFont="1" applyFill="1" applyBorder="1" applyAlignment="1">
      <alignment horizontal="center"/>
    </xf>
    <xf numFmtId="195" fontId="162" fillId="0" borderId="123" xfId="143" applyFont="1" applyFill="1" applyBorder="1" applyAlignment="1" applyProtection="1">
      <alignment horizontal="right"/>
    </xf>
    <xf numFmtId="195" fontId="38" fillId="0" borderId="118" xfId="143" applyFont="1" applyFill="1" applyBorder="1" applyAlignment="1" applyProtection="1">
      <alignment horizontal="center"/>
    </xf>
    <xf numFmtId="190" fontId="51" fillId="32" borderId="0" xfId="575" applyNumberFormat="1" applyFont="1" applyFill="1"/>
    <xf numFmtId="190" fontId="51" fillId="32" borderId="0" xfId="575" applyNumberFormat="1" applyFont="1" applyFill="1" applyAlignment="1"/>
    <xf numFmtId="190" fontId="38" fillId="0" borderId="83" xfId="0" applyNumberFormat="1" applyFont="1" applyFill="1" applyBorder="1" applyAlignment="1">
      <alignment horizontal="center" vertical="center"/>
    </xf>
    <xf numFmtId="190" fontId="38" fillId="0" borderId="75" xfId="527" applyNumberFormat="1" applyFont="1" applyFill="1" applyBorder="1" applyAlignment="1">
      <alignment horizontal="center" vertical="center"/>
    </xf>
    <xf numFmtId="190" fontId="21" fillId="0" borderId="40" xfId="527" applyNumberFormat="1" applyFont="1" applyFill="1" applyBorder="1" applyAlignment="1">
      <alignment horizontal="center" vertical="center"/>
    </xf>
    <xf numFmtId="43" fontId="21" fillId="0" borderId="40" xfId="254" applyFont="1" applyFill="1" applyBorder="1" applyAlignment="1">
      <alignment vertical="top"/>
    </xf>
    <xf numFmtId="43" fontId="21" fillId="0" borderId="39" xfId="0" applyNumberFormat="1" applyFont="1" applyFill="1" applyBorder="1" applyAlignment="1">
      <alignment vertical="top"/>
    </xf>
    <xf numFmtId="43" fontId="21" fillId="0" borderId="40" xfId="0" applyNumberFormat="1" applyFont="1" applyFill="1" applyBorder="1" applyAlignment="1">
      <alignment vertical="top"/>
    </xf>
    <xf numFmtId="43" fontId="38" fillId="0" borderId="43" xfId="0" applyNumberFormat="1" applyFont="1" applyFill="1" applyBorder="1" applyAlignment="1">
      <alignment vertical="top"/>
    </xf>
    <xf numFmtId="0" fontId="162" fillId="0" borderId="83" xfId="0" applyFont="1" applyFill="1" applyBorder="1" applyAlignment="1">
      <alignment horizontal="center" vertical="center"/>
    </xf>
    <xf numFmtId="43" fontId="158" fillId="0" borderId="85" xfId="255" applyFont="1" applyFill="1" applyBorder="1" applyAlignment="1">
      <alignment horizontal="center" vertical="top"/>
    </xf>
    <xf numFmtId="43" fontId="157" fillId="0" borderId="65" xfId="254" applyFont="1" applyFill="1" applyBorder="1" applyAlignment="1">
      <alignment horizontal="center" vertical="center"/>
    </xf>
    <xf numFmtId="43" fontId="28" fillId="0" borderId="65" xfId="107" applyFont="1" applyFill="1" applyBorder="1" applyAlignment="1">
      <alignment horizontal="center"/>
    </xf>
    <xf numFmtId="43" fontId="157" fillId="0" borderId="65" xfId="201" applyFont="1" applyFill="1" applyBorder="1" applyAlignment="1">
      <alignment horizontal="left" vertical="center"/>
    </xf>
    <xf numFmtId="43" fontId="21" fillId="34" borderId="99" xfId="107" applyFont="1" applyFill="1" applyBorder="1" applyAlignment="1">
      <alignment horizontal="center" vertical="center"/>
    </xf>
    <xf numFmtId="43" fontId="21" fillId="34" borderId="40" xfId="107" applyFont="1" applyFill="1" applyBorder="1" applyAlignment="1">
      <alignment horizontal="center" vertical="top"/>
    </xf>
    <xf numFmtId="190" fontId="21" fillId="0" borderId="30" xfId="130" applyFont="1" applyFill="1" applyBorder="1" applyAlignment="1">
      <alignment horizontal="center" vertical="center"/>
    </xf>
    <xf numFmtId="190" fontId="38" fillId="34" borderId="133" xfId="143" applyNumberFormat="1" applyFont="1" applyFill="1" applyBorder="1" applyAlignment="1" applyProtection="1">
      <alignment horizontal="center"/>
    </xf>
    <xf numFmtId="195" fontId="38" fillId="34" borderId="123" xfId="143" applyFont="1" applyFill="1" applyBorder="1" applyAlignment="1" applyProtection="1">
      <alignment horizontal="right"/>
    </xf>
    <xf numFmtId="195" fontId="38" fillId="34" borderId="120" xfId="143" applyFont="1" applyFill="1" applyBorder="1" applyAlignment="1" applyProtection="1">
      <alignment horizontal="center"/>
    </xf>
    <xf numFmtId="43" fontId="38" fillId="34" borderId="40" xfId="254" applyFont="1" applyFill="1" applyBorder="1" applyAlignment="1">
      <alignment vertical="center"/>
    </xf>
    <xf numFmtId="43" fontId="38" fillId="34" borderId="40" xfId="254" applyFont="1" applyFill="1" applyBorder="1" applyAlignment="1">
      <alignment vertical="top"/>
    </xf>
    <xf numFmtId="43" fontId="21" fillId="34" borderId="18" xfId="257" applyFont="1" applyFill="1" applyBorder="1" applyAlignment="1">
      <alignment vertical="center"/>
    </xf>
    <xf numFmtId="43" fontId="21" fillId="34" borderId="43" xfId="0" applyNumberFormat="1" applyFont="1" applyFill="1" applyBorder="1" applyAlignment="1">
      <alignment vertical="top"/>
    </xf>
    <xf numFmtId="43" fontId="21" fillId="34" borderId="44" xfId="0" applyNumberFormat="1" applyFont="1" applyFill="1" applyBorder="1" applyAlignment="1">
      <alignment vertical="center"/>
    </xf>
    <xf numFmtId="43" fontId="21" fillId="34" borderId="40" xfId="203" applyFont="1" applyFill="1" applyBorder="1" applyAlignment="1">
      <alignment vertical="center"/>
    </xf>
    <xf numFmtId="43" fontId="21" fillId="34" borderId="40" xfId="255" applyFont="1" applyFill="1" applyBorder="1" applyAlignment="1">
      <alignment vertical="center"/>
    </xf>
    <xf numFmtId="43" fontId="21" fillId="34" borderId="40" xfId="254" applyFont="1" applyFill="1" applyBorder="1" applyAlignment="1">
      <alignment horizontal="center" vertical="center"/>
    </xf>
    <xf numFmtId="43" fontId="31" fillId="34" borderId="85" xfId="254" applyFont="1" applyFill="1" applyBorder="1" applyAlignment="1">
      <alignment horizontal="center" vertical="top"/>
    </xf>
    <xf numFmtId="3" fontId="51" fillId="32" borderId="0" xfId="575" applyNumberFormat="1" applyFont="1" applyFill="1"/>
    <xf numFmtId="4" fontId="51" fillId="32" borderId="0" xfId="575" applyNumberFormat="1" applyFont="1" applyFill="1"/>
    <xf numFmtId="0" fontId="51" fillId="39" borderId="0" xfId="575" applyFont="1" applyFill="1"/>
    <xf numFmtId="43" fontId="51" fillId="39" borderId="0" xfId="107" applyFont="1" applyFill="1" applyAlignment="1">
      <alignment horizontal="center"/>
    </xf>
    <xf numFmtId="190" fontId="38" fillId="39" borderId="0" xfId="575" applyNumberFormat="1" applyFont="1" applyFill="1"/>
    <xf numFmtId="0" fontId="28" fillId="31" borderId="183" xfId="0" applyFont="1" applyFill="1" applyBorder="1" applyAlignment="1">
      <alignment horizontal="left" vertical="center"/>
    </xf>
    <xf numFmtId="0" fontId="173" fillId="31" borderId="13" xfId="0" applyFont="1" applyFill="1" applyBorder="1" applyAlignment="1">
      <alignment horizontal="left" vertical="center" wrapText="1"/>
    </xf>
    <xf numFmtId="0" fontId="28" fillId="31" borderId="186" xfId="0" applyFont="1" applyFill="1" applyBorder="1" applyAlignment="1">
      <alignment horizontal="center" vertical="center"/>
    </xf>
    <xf numFmtId="0" fontId="28" fillId="31" borderId="187" xfId="0" applyFont="1" applyFill="1" applyBorder="1" applyAlignment="1">
      <alignment horizontal="center" vertical="center"/>
    </xf>
    <xf numFmtId="0" fontId="28" fillId="31" borderId="188" xfId="0" applyFont="1" applyFill="1" applyBorder="1" applyAlignment="1">
      <alignment horizontal="center" vertical="center"/>
    </xf>
    <xf numFmtId="0" fontId="174" fillId="31" borderId="13" xfId="0" applyFont="1" applyFill="1" applyBorder="1" applyAlignment="1">
      <alignment horizontal="center" vertical="center" wrapText="1"/>
    </xf>
    <xf numFmtId="0" fontId="26" fillId="31" borderId="182" xfId="0" applyFont="1" applyFill="1" applyBorder="1" applyAlignment="1">
      <alignment horizontal="center" vertical="center"/>
    </xf>
    <xf numFmtId="43" fontId="33" fillId="35" borderId="189" xfId="107" applyFont="1" applyFill="1" applyBorder="1" applyAlignment="1">
      <alignment horizontal="center"/>
    </xf>
    <xf numFmtId="43" fontId="33" fillId="35" borderId="8" xfId="107" applyFont="1" applyFill="1" applyBorder="1" applyAlignment="1">
      <alignment horizontal="center"/>
    </xf>
    <xf numFmtId="43" fontId="33" fillId="35" borderId="190" xfId="107" applyFont="1" applyFill="1" applyBorder="1" applyAlignment="1">
      <alignment horizontal="center"/>
    </xf>
    <xf numFmtId="0" fontId="28" fillId="0" borderId="16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9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43" fontId="28" fillId="0" borderId="13" xfId="107" applyFont="1" applyFill="1" applyBorder="1" applyAlignment="1">
      <alignment horizontal="center" vertical="center"/>
    </xf>
    <xf numFmtId="43" fontId="28" fillId="0" borderId="2" xfId="107" applyFont="1" applyFill="1" applyBorder="1" applyAlignment="1">
      <alignment horizontal="center"/>
    </xf>
    <xf numFmtId="43" fontId="28" fillId="0" borderId="192" xfId="107" applyFont="1" applyFill="1" applyBorder="1" applyAlignment="1">
      <alignment horizontal="center"/>
    </xf>
    <xf numFmtId="43" fontId="28" fillId="31" borderId="9" xfId="107" applyFont="1" applyFill="1" applyBorder="1" applyAlignment="1">
      <alignment horizontal="center"/>
    </xf>
    <xf numFmtId="43" fontId="28" fillId="31" borderId="192" xfId="107" applyFont="1" applyFill="1" applyBorder="1" applyAlignment="1">
      <alignment horizontal="center"/>
    </xf>
    <xf numFmtId="0" fontId="28" fillId="0" borderId="165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191" xfId="0" applyFont="1" applyBorder="1" applyAlignment="1">
      <alignment horizontal="center"/>
    </xf>
    <xf numFmtId="0" fontId="51" fillId="32" borderId="165" xfId="575" applyFont="1" applyFill="1" applyBorder="1" applyAlignment="1">
      <alignment horizontal="center" vertical="center"/>
    </xf>
    <xf numFmtId="0" fontId="51" fillId="32" borderId="8" xfId="575" applyFont="1" applyFill="1" applyBorder="1" applyAlignment="1">
      <alignment horizontal="center" vertical="center"/>
    </xf>
    <xf numFmtId="0" fontId="51" fillId="32" borderId="191" xfId="575" applyFont="1" applyFill="1" applyBorder="1" applyAlignment="1">
      <alignment horizontal="center" vertical="center"/>
    </xf>
    <xf numFmtId="0" fontId="51" fillId="0" borderId="193" xfId="575" applyFont="1" applyFill="1" applyBorder="1" applyAlignment="1">
      <alignment horizontal="center" vertical="center"/>
    </xf>
    <xf numFmtId="0" fontId="51" fillId="0" borderId="194" xfId="575" applyFont="1" applyFill="1" applyBorder="1" applyAlignment="1">
      <alignment horizontal="center" vertical="center"/>
    </xf>
    <xf numFmtId="0" fontId="51" fillId="0" borderId="195" xfId="575" applyFont="1" applyFill="1" applyBorder="1" applyAlignment="1">
      <alignment horizontal="center" vertical="center"/>
    </xf>
    <xf numFmtId="194" fontId="51" fillId="0" borderId="196" xfId="575" applyNumberFormat="1" applyFont="1" applyFill="1" applyBorder="1" applyAlignment="1">
      <alignment horizontal="center" vertical="center" wrapText="1"/>
    </xf>
    <xf numFmtId="194" fontId="51" fillId="0" borderId="197" xfId="575" applyNumberFormat="1" applyFont="1" applyFill="1" applyBorder="1" applyAlignment="1">
      <alignment horizontal="center" vertical="center" wrapText="1"/>
    </xf>
    <xf numFmtId="194" fontId="51" fillId="0" borderId="198" xfId="575" applyNumberFormat="1" applyFont="1" applyFill="1" applyBorder="1" applyAlignment="1">
      <alignment horizontal="center" vertical="center" wrapText="1"/>
    </xf>
    <xf numFmtId="0" fontId="51" fillId="0" borderId="104" xfId="575" applyFont="1" applyFill="1" applyBorder="1" applyAlignment="1">
      <alignment horizontal="center" vertical="center"/>
    </xf>
    <xf numFmtId="0" fontId="51" fillId="0" borderId="199" xfId="575" applyFont="1" applyFill="1" applyBorder="1" applyAlignment="1">
      <alignment horizontal="center" vertical="center"/>
    </xf>
    <xf numFmtId="0" fontId="51" fillId="0" borderId="200" xfId="575" applyFont="1" applyFill="1" applyBorder="1" applyAlignment="1">
      <alignment horizontal="center" vertical="center"/>
    </xf>
    <xf numFmtId="0" fontId="51" fillId="0" borderId="201" xfId="575" applyFont="1" applyFill="1" applyBorder="1" applyAlignment="1">
      <alignment horizontal="center" vertical="center"/>
    </xf>
    <xf numFmtId="0" fontId="51" fillId="0" borderId="202" xfId="575" applyFont="1" applyFill="1" applyBorder="1" applyAlignment="1">
      <alignment horizontal="center" vertical="center"/>
    </xf>
    <xf numFmtId="0" fontId="51" fillId="32" borderId="203" xfId="575" applyFont="1" applyFill="1" applyBorder="1" applyAlignment="1">
      <alignment horizontal="center"/>
    </xf>
    <xf numFmtId="0" fontId="51" fillId="32" borderId="204" xfId="575" applyFont="1" applyFill="1" applyBorder="1" applyAlignment="1">
      <alignment horizontal="center"/>
    </xf>
    <xf numFmtId="194" fontId="51" fillId="32" borderId="203" xfId="528" applyFont="1" applyFill="1" applyBorder="1" applyAlignment="1" applyProtection="1">
      <alignment horizontal="center" wrapText="1"/>
    </xf>
    <xf numFmtId="194" fontId="51" fillId="32" borderId="204" xfId="528" applyFont="1" applyFill="1" applyBorder="1" applyAlignment="1" applyProtection="1">
      <alignment horizontal="center" wrapText="1"/>
    </xf>
    <xf numFmtId="194" fontId="51" fillId="0" borderId="205" xfId="575" applyNumberFormat="1" applyFont="1" applyFill="1" applyBorder="1" applyAlignment="1">
      <alignment horizontal="center" vertical="center" wrapText="1"/>
    </xf>
    <xf numFmtId="194" fontId="51" fillId="0" borderId="206" xfId="575" applyNumberFormat="1" applyFont="1" applyFill="1" applyBorder="1" applyAlignment="1">
      <alignment horizontal="center" vertical="center" wrapText="1"/>
    </xf>
    <xf numFmtId="194" fontId="51" fillId="0" borderId="207" xfId="575" applyNumberFormat="1" applyFont="1" applyFill="1" applyBorder="1" applyAlignment="1">
      <alignment horizontal="center" vertical="center" wrapText="1"/>
    </xf>
    <xf numFmtId="0" fontId="51" fillId="32" borderId="199" xfId="575" applyFont="1" applyFill="1" applyBorder="1" applyAlignment="1">
      <alignment horizontal="center" vertical="center" wrapText="1"/>
    </xf>
    <xf numFmtId="0" fontId="51" fillId="32" borderId="202" xfId="575" applyFont="1" applyFill="1" applyBorder="1" applyAlignment="1">
      <alignment horizontal="center" vertical="center" wrapText="1"/>
    </xf>
    <xf numFmtId="194" fontId="51" fillId="32" borderId="199" xfId="528" applyFont="1" applyFill="1" applyBorder="1" applyAlignment="1" applyProtection="1">
      <alignment horizontal="center" vertical="center"/>
    </xf>
    <xf numFmtId="194" fontId="51" fillId="32" borderId="202" xfId="528" applyFont="1" applyFill="1" applyBorder="1" applyAlignment="1" applyProtection="1">
      <alignment horizontal="center" vertical="center"/>
    </xf>
    <xf numFmtId="0" fontId="51" fillId="32" borderId="199" xfId="575" applyFont="1" applyFill="1" applyBorder="1" applyAlignment="1">
      <alignment horizontal="center" vertical="center"/>
    </xf>
    <xf numFmtId="0" fontId="51" fillId="32" borderId="202" xfId="575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left" vertical="center"/>
    </xf>
    <xf numFmtId="0" fontId="28" fillId="0" borderId="208" xfId="0" applyFont="1" applyFill="1" applyBorder="1" applyAlignment="1">
      <alignment horizontal="center" vertical="center"/>
    </xf>
    <xf numFmtId="0" fontId="28" fillId="0" borderId="209" xfId="0" applyFont="1" applyFill="1" applyBorder="1" applyAlignment="1">
      <alignment horizontal="center" vertical="center"/>
    </xf>
    <xf numFmtId="0" fontId="28" fillId="0" borderId="210" xfId="0" applyFont="1" applyFill="1" applyBorder="1" applyAlignment="1">
      <alignment horizontal="center" vertical="center"/>
    </xf>
    <xf numFmtId="0" fontId="28" fillId="0" borderId="2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212" xfId="0" applyFont="1" applyFill="1" applyBorder="1" applyAlignment="1">
      <alignment horizontal="center" vertical="center"/>
    </xf>
    <xf numFmtId="0" fontId="28" fillId="36" borderId="51" xfId="0" applyFont="1" applyFill="1" applyBorder="1" applyAlignment="1">
      <alignment horizontal="center" vertical="center"/>
    </xf>
    <xf numFmtId="0" fontId="28" fillId="36" borderId="52" xfId="0" applyFont="1" applyFill="1" applyBorder="1" applyAlignment="1">
      <alignment horizontal="center" vertical="center"/>
    </xf>
    <xf numFmtId="0" fontId="28" fillId="0" borderId="213" xfId="0" applyFont="1" applyFill="1" applyBorder="1" applyAlignment="1">
      <alignment horizontal="center" vertical="center"/>
    </xf>
    <xf numFmtId="0" fontId="28" fillId="0" borderId="214" xfId="0" applyFont="1" applyFill="1" applyBorder="1" applyAlignment="1">
      <alignment horizontal="center" vertical="center"/>
    </xf>
    <xf numFmtId="0" fontId="28" fillId="0" borderId="215" xfId="0" applyFont="1" applyFill="1" applyBorder="1" applyAlignment="1">
      <alignment horizontal="center" vertical="center"/>
    </xf>
    <xf numFmtId="0" fontId="28" fillId="0" borderId="216" xfId="0" applyFont="1" applyFill="1" applyBorder="1" applyAlignment="1">
      <alignment horizontal="center" vertical="center"/>
    </xf>
    <xf numFmtId="0" fontId="28" fillId="0" borderId="38" xfId="0" quotePrefix="1" applyFont="1" applyFill="1" applyBorder="1" applyAlignment="1">
      <alignment horizontal="left" vertical="center"/>
    </xf>
    <xf numFmtId="0" fontId="28" fillId="0" borderId="39" xfId="0" quotePrefix="1" applyFont="1" applyFill="1" applyBorder="1" applyAlignment="1">
      <alignment horizontal="left" vertical="center"/>
    </xf>
    <xf numFmtId="0" fontId="28" fillId="34" borderId="144" xfId="0" applyFont="1" applyFill="1" applyBorder="1" applyAlignment="1">
      <alignment horizontal="center" vertical="center"/>
    </xf>
    <xf numFmtId="0" fontId="28" fillId="34" borderId="145" xfId="0" applyFont="1" applyFill="1" applyBorder="1" applyAlignment="1">
      <alignment horizontal="center" vertical="center"/>
    </xf>
    <xf numFmtId="0" fontId="28" fillId="34" borderId="146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191" fontId="28" fillId="0" borderId="32" xfId="254" applyNumberFormat="1" applyFont="1" applyFill="1" applyBorder="1" applyAlignment="1">
      <alignment horizontal="center" vertical="center"/>
    </xf>
    <xf numFmtId="191" fontId="28" fillId="0" borderId="33" xfId="254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0" fillId="0" borderId="165" xfId="361" applyFont="1" applyFill="1" applyBorder="1" applyAlignment="1">
      <alignment horizontal="center" vertical="center"/>
    </xf>
    <xf numFmtId="0" fontId="20" fillId="0" borderId="8" xfId="361" applyFont="1" applyFill="1" applyBorder="1" applyAlignment="1">
      <alignment horizontal="center" vertical="center"/>
    </xf>
    <xf numFmtId="0" fontId="20" fillId="0" borderId="191" xfId="361" applyFont="1" applyFill="1" applyBorder="1" applyAlignment="1">
      <alignment horizontal="center" vertical="center"/>
    </xf>
    <xf numFmtId="0" fontId="5" fillId="34" borderId="13" xfId="361" applyFont="1" applyFill="1" applyBorder="1" applyAlignment="1">
      <alignment horizontal="center" vertical="center"/>
    </xf>
    <xf numFmtId="43" fontId="5" fillId="34" borderId="2" xfId="150" applyFont="1" applyFill="1" applyBorder="1" applyAlignment="1">
      <alignment horizontal="center" vertical="center"/>
    </xf>
    <xf numFmtId="43" fontId="5" fillId="34" borderId="192" xfId="150" applyFont="1" applyFill="1" applyBorder="1" applyAlignment="1">
      <alignment horizontal="center" vertical="center"/>
    </xf>
    <xf numFmtId="43" fontId="5" fillId="34" borderId="13" xfId="150" applyFont="1" applyFill="1" applyBorder="1" applyAlignment="1">
      <alignment horizontal="center" vertical="center"/>
    </xf>
    <xf numFmtId="0" fontId="5" fillId="34" borderId="24" xfId="361" applyFont="1" applyFill="1" applyBorder="1" applyAlignment="1">
      <alignment horizontal="center" vertical="center"/>
    </xf>
  </cellXfs>
  <cellStyles count="613">
    <cellStyle name=",;F'KOIT[[WAAHK" xfId="1" xr:uid="{9C68272A-C50B-45C5-8103-976C9497F9C6}"/>
    <cellStyle name="?? [0.00]_????" xfId="2" xr:uid="{A3CD7779-F123-4015-BE73-B54781A26C7F}"/>
    <cellStyle name="?? [0]_PERSONAL" xfId="3" xr:uid="{18A97423-DB63-428D-AD52-E46577425743}"/>
    <cellStyle name="???? [0.00]_????" xfId="4" xr:uid="{4C33962F-D426-4060-9828-A93636E4D34C}"/>
    <cellStyle name="??????[0]_PERSONAL" xfId="5" xr:uid="{168A20EF-9C5D-4439-AF1A-237C8252BEF0}"/>
    <cellStyle name="??????PERSONAL" xfId="6" xr:uid="{E0BC39A1-31A7-404C-A77C-6C158644EAD0}"/>
    <cellStyle name="?????[0]_PERSONAL" xfId="7" xr:uid="{678EF9B2-5116-4307-BAF0-34DA8C353B45}"/>
    <cellStyle name="?????PERSONAL" xfId="8" xr:uid="{639DB551-B069-49E9-B5DD-E3E83D6CEE7F}"/>
    <cellStyle name="????_????" xfId="9" xr:uid="{168D09BB-21AD-4374-BA35-95B41BADD7DA}"/>
    <cellStyle name="???[0]_PERSONAL" xfId="10" xr:uid="{3234C185-6AA1-466B-A797-551487C30FE0}"/>
    <cellStyle name="???_PERSONAL" xfId="11" xr:uid="{4995B6D2-B375-4E40-8A4F-1E5B8C72BDAB}"/>
    <cellStyle name="??_??" xfId="12" xr:uid="{106D8090-A944-45FB-9046-55AB5D3016CE}"/>
    <cellStyle name="?@??laroux" xfId="13" xr:uid="{EC5BC678-74BC-4842-9E0B-BE61744A4A3B}"/>
    <cellStyle name="_5128-A-ET5201" xfId="14" xr:uid="{87D5ACF9-53B4-4631-BC17-7C1C5F061983}"/>
    <cellStyle name="_5128-A-ET5201_แบบฟอร์มก.." xfId="15" xr:uid="{015F3055-61CE-42F9-B71F-091618F2155D}"/>
    <cellStyle name="_5128-A-ET5201_ราคางานส่วนที่ 2...จาก 110" xfId="16" xr:uid="{16B2922A-86CC-4657-AB98-C5325C102391}"/>
    <cellStyle name="_5128-A-ET5201_ราคางานอาคาร ว.น.ฯ" xfId="17" xr:uid="{BD730356-3B9E-4F2D-9E77-232F8833023C}"/>
    <cellStyle name="_5128-A-ET5201_วนศาสตร์" xfId="18" xr:uid="{C1247E70-67F2-4ED5-9DF8-F6137E9D4BD8}"/>
    <cellStyle name="_5128-A-ET5201_วนศาสตร์11" xfId="19" xr:uid="{ECFF2324-8AC6-453F-BCF4-33F91B7F2370}"/>
    <cellStyle name="_5128-A-ET5201_ส่วนที่ 2 อาคารปฏิบัติการทางด้านคอมพิวเตอร์ 7.10.52" xfId="20" xr:uid="{5ED82B4E-FF5F-4194-B2A5-F6C3760ED0D5}"/>
    <cellStyle name="_5128-A-ET5201_อนุ แก้ชื่อ กรรมการกำหนดราคารกลาง ราคา อาคาร ว.น.ฯ..28.10.52...(19-00)" xfId="21" xr:uid="{9EF175A4-0D0C-4FBA-81E0-C9015D78EA59}"/>
    <cellStyle name="_5128-A-ET5201-ตัดลด" xfId="22" xr:uid="{05D11B4F-53AB-446B-87C9-94E46D71DB1E}"/>
    <cellStyle name="_5128-A-ET5201-ตัดลด_แบบฟอร์มก.." xfId="23" xr:uid="{D1F9E1C7-1DE4-4461-9948-9381D2FC31B0}"/>
    <cellStyle name="_5128-A-ET5201-ตัดลด_ราคางานส่วนที่ 2...จาก 110" xfId="24" xr:uid="{88AA0E4A-374D-4559-9671-6AEADB7633D9}"/>
    <cellStyle name="_5128-A-ET5201-ตัดลด_ราคางานอาคาร ว.น.ฯ" xfId="25" xr:uid="{9A0B6666-A452-46E8-AD1F-F2CE124289A2}"/>
    <cellStyle name="_5128-A-ET5201-ตัดลด_วนศาสตร์" xfId="26" xr:uid="{3EEFA450-1427-46B1-89A8-CD03994F51F9}"/>
    <cellStyle name="_5128-A-ET5201-ตัดลด_วนศาสตร์11" xfId="27" xr:uid="{2C57F879-E27D-4D66-8F1C-F181FD4DF4DF}"/>
    <cellStyle name="_5128-A-ET5201-ตัดลด_ส่วนที่ 2 อาคารปฏิบัติการทางด้านคอมพิวเตอร์ 7.10.52" xfId="28" xr:uid="{B86BE6E6-9DB0-4480-A8B9-B98EDDD1147F}"/>
    <cellStyle name="_5128-A-ET5201-ตัดลด_อนุ แก้ชื่อ กรรมการกำหนดราคารกลาง ราคา อาคาร ว.น.ฯ..28.10.52...(19-00)" xfId="29" xr:uid="{2698FB50-7C6E-4FB3-ADF1-4C94A80FAAA0}"/>
    <cellStyle name="_5128-A-ET5201-ส่งงาน" xfId="30" xr:uid="{B314353B-BD41-40F1-B774-1F8E4BA0B9F5}"/>
    <cellStyle name="_5128-A-ET5201-ส่งงาน_แบบฟอร์มก.." xfId="31" xr:uid="{F1C6D3EF-8E81-4BAA-9CCD-BD2DB76E1D68}"/>
    <cellStyle name="_5128-A-ET5201-ส่งงาน_ราคางานส่วนที่ 2...จาก 110" xfId="32" xr:uid="{8B78E5C4-32FE-4116-9840-017B06B4FF18}"/>
    <cellStyle name="_5128-A-ET5201-ส่งงาน_ราคางานอาคาร ว.น.ฯ" xfId="33" xr:uid="{EDD60075-7964-4DE9-9D85-7DD247B6BB5C}"/>
    <cellStyle name="_5128-A-ET5201-ส่งงาน_วนศาสตร์" xfId="34" xr:uid="{1E2824CB-CFB3-4DB5-8EEC-79649D76D335}"/>
    <cellStyle name="_5128-A-ET5201-ส่งงาน_วนศาสตร์11" xfId="35" xr:uid="{5F2D8DDC-1CE7-42F3-B447-19091E8622D7}"/>
    <cellStyle name="_5128-A-ET5201-ส่งงาน_ส่วนที่ 2 อาคารปฏิบัติการทางด้านคอมพิวเตอร์ 7.10.52" xfId="36" xr:uid="{3A362D79-F297-4DBF-BD61-8F2A6333BBB7}"/>
    <cellStyle name="_5128-A-ET5201-ส่งงาน_อนุ แก้ชื่อ กรรมการกำหนดราคารกลาง ราคา อาคาร ว.น.ฯ..28.10.52...(19-00)" xfId="37" xr:uid="{C7799600-D028-414A-B6B0-25833ADD4148}"/>
    <cellStyle name="_ราคางานส่วนที่ 2...แบบฟร์อมราคากลางส่วนที่ 2" xfId="38" xr:uid="{AAE35F74-0892-419D-9346-D2F3709E6AFB}"/>
    <cellStyle name="=C:\WINDOWS\SYSTEM32\COMMAND.COM" xfId="39" xr:uid="{7BA28AF6-4BBF-4DB8-B457-D95999B0D85D}"/>
    <cellStyle name="0,0_x000d__x000a_NA_x000d__x000a_" xfId="40" xr:uid="{55AAA130-B9E3-4388-ACB3-1043C4FFE08A}"/>
    <cellStyle name="20% - Accent1" xfId="41" xr:uid="{F58B656A-C22D-48FC-97BB-CF3C3C49F637}"/>
    <cellStyle name="20% - Accent2" xfId="42" xr:uid="{15884889-C4C8-404A-AA66-A4BF2CC6598F}"/>
    <cellStyle name="20% - Accent3" xfId="43" xr:uid="{334D824C-9D88-40E4-8F8F-2C2725BE9347}"/>
    <cellStyle name="20% - Accent4" xfId="44" xr:uid="{D356A919-895F-4CDD-96B7-2AC4F9CC3987}"/>
    <cellStyle name="20% - Accent5" xfId="45" xr:uid="{FC548C4F-05ED-4CE7-B7F5-5B8C35386FF3}"/>
    <cellStyle name="20% - Accent6" xfId="46" xr:uid="{B2A74521-9B50-42B6-AC7A-71328767005C}"/>
    <cellStyle name="20% - ส่วนที่ถูกเน้น1 2" xfId="47" xr:uid="{571EF092-3004-4E63-8915-3CC4ECF880F1}"/>
    <cellStyle name="20% - ส่วนที่ถูกเน้น2 2" xfId="48" xr:uid="{4BB45E3A-7745-4EF1-BDD6-FD2BEB40B8DC}"/>
    <cellStyle name="20% - ส่วนที่ถูกเน้น3 2" xfId="49" xr:uid="{059BC820-7E49-485A-BC63-9B07E3D96145}"/>
    <cellStyle name="20% - ส่วนที่ถูกเน้น4 2" xfId="50" xr:uid="{27F8FE60-3EB7-4A8C-B8E8-778763AC0246}"/>
    <cellStyle name="20% - ส่วนที่ถูกเน้น5 2" xfId="51" xr:uid="{DCFA3930-4992-459B-928C-636C5534868D}"/>
    <cellStyle name="20% - ส่วนที่ถูกเน้น6 2" xfId="52" xr:uid="{48EC04F4-3379-477F-80BA-3E8F21B40E50}"/>
    <cellStyle name="๒Wลว - Style1" xfId="53" xr:uid="{30A2927A-C77D-43AC-8251-D482497F7C45}"/>
    <cellStyle name="๒Wลว - Style2" xfId="54" xr:uid="{60E40EF9-92B8-4FAF-B82A-DF3B16724934}"/>
    <cellStyle name="๒Wลว - Style3" xfId="55" xr:uid="{1EC783DF-5A9F-4052-81FF-6929829ABC71}"/>
    <cellStyle name="๒Wลว - Style4" xfId="56" xr:uid="{B47321DC-53AD-40C2-968F-D6F6A3281CEC}"/>
    <cellStyle name="๒Wลว - Style5" xfId="57" xr:uid="{D77F8EAB-6DE1-4084-B02F-796F8B2D4E6C}"/>
    <cellStyle name="๒Wลว - Style6" xfId="58" xr:uid="{4E98E4BE-8A8D-4077-BFD6-EAE45A37C972}"/>
    <cellStyle name="๒Wลว - Style7" xfId="59" xr:uid="{B0831532-EE9F-46E7-A708-677E9CF34F14}"/>
    <cellStyle name="๒Wลว - Style8" xfId="60" xr:uid="{711D14C3-234D-4403-99AA-43CD5B8E5877}"/>
    <cellStyle name="40% - Accent1" xfId="61" xr:uid="{F294D768-2205-4659-BB1A-6530A1A21DFB}"/>
    <cellStyle name="40% - Accent2" xfId="62" xr:uid="{9AA26B23-EB36-4407-B5F5-F92CC6E3A9D4}"/>
    <cellStyle name="40% - Accent3" xfId="63" xr:uid="{2E1F9B66-4EC9-423A-9300-831CA7AFD08C}"/>
    <cellStyle name="40% - Accent4" xfId="64" xr:uid="{115478DE-68E7-4E87-A6EA-F6C4AECAF315}"/>
    <cellStyle name="40% - Accent5" xfId="65" xr:uid="{EA322B78-3A43-4778-9DCD-3434BA6F3024}"/>
    <cellStyle name="40% - Accent6" xfId="66" xr:uid="{5D60C30D-641E-4189-9FCD-8364E09D178C}"/>
    <cellStyle name="40% - ส่วนที่ถูกเน้น1 2" xfId="67" xr:uid="{683A28A4-CBC3-4151-A0E2-DA42B21AE7F1}"/>
    <cellStyle name="40% - ส่วนที่ถูกเน้น2 2" xfId="68" xr:uid="{2D31D25F-0E3F-4ED6-85A7-7D2B85636BEA}"/>
    <cellStyle name="40% - ส่วนที่ถูกเน้น3 2" xfId="69" xr:uid="{A43837F0-1F40-48C9-8F4B-E8B3248DD863}"/>
    <cellStyle name="40% - ส่วนที่ถูกเน้น4 2" xfId="70" xr:uid="{3204BA68-D1B3-4936-A026-8AC4B0C9BD9F}"/>
    <cellStyle name="40% - ส่วนที่ถูกเน้น5 2" xfId="71" xr:uid="{566A2783-3F50-4CAA-BE47-8862C0F30D59}"/>
    <cellStyle name="40% - ส่วนที่ถูกเน้น6 2" xfId="72" xr:uid="{EB7D7584-E680-4AF2-BDF9-DC771E0A0619}"/>
    <cellStyle name="60% - Accent1" xfId="73" xr:uid="{26DF6C71-624A-439B-8C3A-3462C4CD2899}"/>
    <cellStyle name="60% - Accent2" xfId="74" xr:uid="{F0452C6D-70F1-459C-9032-F51022BF377D}"/>
    <cellStyle name="60% - Accent3" xfId="75" xr:uid="{3280DD74-FBB6-4002-8241-828C855BCBB9}"/>
    <cellStyle name="60% - Accent4" xfId="76" xr:uid="{979ACDE6-1371-4DF1-8AD9-3FD777CA4C12}"/>
    <cellStyle name="60% - Accent5" xfId="77" xr:uid="{11ECAF60-4434-40AF-ADB6-C6C9A3869E15}"/>
    <cellStyle name="60% - Accent5 2" xfId="78" xr:uid="{4C452034-D333-4725-A124-177DFB869256}"/>
    <cellStyle name="60% - Accent6" xfId="79" xr:uid="{E7173823-96DB-4D30-AD46-A7F051949E28}"/>
    <cellStyle name="60% - ส่วนที่ถูกเน้น1 2" xfId="80" xr:uid="{63FF12E5-5F98-4EDB-91CE-E6B002F3A4F2}"/>
    <cellStyle name="60% - ส่วนที่ถูกเน้น2 2" xfId="81" xr:uid="{9063A91B-1BE3-443E-BB73-471AAD6FA8C6}"/>
    <cellStyle name="60% - ส่วนที่ถูกเน้น3 2" xfId="82" xr:uid="{7605C657-5CB0-466F-9E0C-F46AB531BE46}"/>
    <cellStyle name="60% - ส่วนที่ถูกเน้น4 2" xfId="83" xr:uid="{7ECF76FC-B314-4753-9634-E2A4143DFCBB}"/>
    <cellStyle name="60% - ส่วนที่ถูกเน้น5 2" xfId="84" xr:uid="{8E1A7090-015F-4B0C-BD4C-E3A8D3E7A26B}"/>
    <cellStyle name="60% - ส่วนที่ถูกเน้น6 2" xfId="85" xr:uid="{D5709BB5-0121-4A7E-AAD0-15BB32E618B2}"/>
    <cellStyle name="a" xfId="86" xr:uid="{4C92EBD4-2994-4606-8799-78CDEF75FC93}"/>
    <cellStyle name="abc" xfId="87" xr:uid="{5C01CC33-FE0F-49B6-BA3E-DA77513767B8}"/>
    <cellStyle name="Accent1" xfId="88" xr:uid="{07A3AD78-19FF-4835-A480-DECEBE3B564F}"/>
    <cellStyle name="Accent2" xfId="89" xr:uid="{0D090DFE-9729-4353-B7E6-04F157FA68EB}"/>
    <cellStyle name="Accent3" xfId="90" xr:uid="{695B953C-834B-4E43-96ED-F5E2F3198216}"/>
    <cellStyle name="Accent4" xfId="91" xr:uid="{849A35CC-5284-4797-8419-78388ADB1673}"/>
    <cellStyle name="Accent5" xfId="92" xr:uid="{79DE0BEB-F4F5-4A57-8630-AE109EE69F1F}"/>
    <cellStyle name="Accent6" xfId="93" xr:uid="{6DEDBF50-D178-415B-BF85-C676B739247F}"/>
    <cellStyle name="Bad" xfId="94" xr:uid="{43D36919-FABA-41E7-94FF-7496B011FA4C}"/>
    <cellStyle name="BOLDSH - Style1" xfId="95" xr:uid="{60771BF1-309A-4A17-BBE6-10FF6C506BB4}"/>
    <cellStyle name="Calc Currency (0)" xfId="96" xr:uid="{DAC73BC2-8931-4E7C-8CBE-158A6B86AB30}"/>
    <cellStyle name="Calc Currency (2)" xfId="97" xr:uid="{0E8980D2-DD4A-49D1-8475-21B6244DAEAF}"/>
    <cellStyle name="Calc Percent (0)" xfId="98" xr:uid="{C1364EBA-466B-45CE-96BD-AC13ADA29709}"/>
    <cellStyle name="Calc Percent (1)" xfId="99" xr:uid="{3377533E-982C-4E8B-8AD6-D4BA9AD8C790}"/>
    <cellStyle name="Calc Percent (2)" xfId="100" xr:uid="{A4E55174-D569-4BD7-8976-6689A54FC829}"/>
    <cellStyle name="Calc Units (0)" xfId="101" xr:uid="{8295C720-D633-4EF9-883E-6316DF06D09A}"/>
    <cellStyle name="Calc Units (1)" xfId="102" xr:uid="{0D94E3E1-4B24-463B-AC60-15304D69AC09}"/>
    <cellStyle name="Calc Units (2)" xfId="103" xr:uid="{42701570-89DA-43C2-A8A6-DC7729EA628E}"/>
    <cellStyle name="Calculation" xfId="104" xr:uid="{AEA3D37B-BDEE-4475-87BE-E9F87BAE4F1B}"/>
    <cellStyle name="category" xfId="105" xr:uid="{A334150B-CAA8-4737-AA76-43ED6B5F2D38}"/>
    <cellStyle name="Check Cell" xfId="106" xr:uid="{97D3EF25-BA0C-42B3-A3A9-F8174BE08EFC}"/>
    <cellStyle name="Comma [00]" xfId="108" xr:uid="{085458F5-8A4B-4201-9CEB-63F016E867BA}"/>
    <cellStyle name="Comma 10" xfId="109" xr:uid="{CF22056C-6878-4674-9169-649EA3A4FA82}"/>
    <cellStyle name="Comma 10 2" xfId="110" xr:uid="{F84FA5F6-FBF1-4D88-A73E-638A711F9AE3}"/>
    <cellStyle name="Comma 10 2 2" xfId="111" xr:uid="{FE3681FB-302C-415F-9BAC-2758790CF3CD}"/>
    <cellStyle name="Comma 10 3" xfId="112" xr:uid="{A76827C1-05F7-4DEF-A9AC-640BD9324C5E}"/>
    <cellStyle name="Comma 10 3 2" xfId="113" xr:uid="{0476EF68-354A-4426-A815-D665E129992C}"/>
    <cellStyle name="Comma 10 3 4" xfId="114" xr:uid="{BDDAA489-2254-4AA8-B764-45F7EEE60F46}"/>
    <cellStyle name="Comma 101" xfId="115" xr:uid="{D5BBCB02-15B7-4632-AB4E-0B49FFA7E20F}"/>
    <cellStyle name="Comma 11" xfId="116" xr:uid="{0B569565-A9E8-4092-A299-C503D62D2633}"/>
    <cellStyle name="Comma 11 2" xfId="117" xr:uid="{10254891-45C6-40AE-8406-EECEB32FC1BD}"/>
    <cellStyle name="Comma 11 2 2" xfId="118" xr:uid="{F9D2418A-33CB-4F9F-BAAE-F90EC765494E}"/>
    <cellStyle name="Comma 11 2 2 2" xfId="119" xr:uid="{D091888D-C7B4-4593-AFD6-40EF7EF2D16E}"/>
    <cellStyle name="Comma 11 3" xfId="120" xr:uid="{A1616C4C-F1D1-42D0-8B5A-27A23BC057B2}"/>
    <cellStyle name="Comma 12" xfId="121" xr:uid="{38E53128-77D8-4754-90F8-8AE7BC6010BA}"/>
    <cellStyle name="Comma 12 2" xfId="122" xr:uid="{EAA94A60-5FC8-4B33-95D9-20BAAE223D38}"/>
    <cellStyle name="Comma 12 3" xfId="123" xr:uid="{211D48DD-BD35-445F-854B-9F9B7B54585F}"/>
    <cellStyle name="Comma 13" xfId="124" xr:uid="{8BED7860-8ABA-4A88-AB12-D7A5B09F96BA}"/>
    <cellStyle name="Comma 13 2" xfId="125" xr:uid="{745867E2-E011-4D4C-978A-60D8B7348C59}"/>
    <cellStyle name="Comma 13 2 2" xfId="126" xr:uid="{33206052-5FD1-4A4F-9BE6-70C815E997C4}"/>
    <cellStyle name="Comma 13 2 2 2" xfId="127" xr:uid="{A6539825-B8D6-4FA8-9251-0736DC468874}"/>
    <cellStyle name="Comma 13 3" xfId="128" xr:uid="{8B9FDCAB-C243-435D-AA85-BD74D5C3DC26}"/>
    <cellStyle name="Comma 14" xfId="129" xr:uid="{E4FFD58B-396C-4398-BAF1-47E43D04ED0A}"/>
    <cellStyle name="Comma 14 20" xfId="130" xr:uid="{0684D3D6-69D8-4F67-94E0-6FEA397752F7}"/>
    <cellStyle name="Comma 14 3" xfId="131" xr:uid="{ED7FC77B-8538-4C84-92E5-411AB722D094}"/>
    <cellStyle name="Comma 14 3 2" xfId="132" xr:uid="{43ACB330-5F26-44D7-8AD5-7C1FBEED1FAD}"/>
    <cellStyle name="Comma 15" xfId="133" xr:uid="{BB83239A-CE8D-4CD5-9EE4-53B8A85E069B}"/>
    <cellStyle name="Comma 15 2" xfId="134" xr:uid="{E91D57AF-4B04-4B69-8C08-57B086814A79}"/>
    <cellStyle name="Comma 16" xfId="135" xr:uid="{E724C07C-B22F-436D-8A03-A6AF94F1EA57}"/>
    <cellStyle name="Comma 17" xfId="136" xr:uid="{527FBB91-9219-4F27-95D6-2CFFEC28AE3D}"/>
    <cellStyle name="Comma 17 2" xfId="137" xr:uid="{66E709F3-6F16-4DA7-9CCB-367408AB1DF5}"/>
    <cellStyle name="Comma 18" xfId="138" xr:uid="{B59961B0-10B0-4CAD-AFBB-345CB3D97F98}"/>
    <cellStyle name="Comma 19" xfId="139" xr:uid="{1CC619F1-58EA-4CA0-A697-8F892D27CDC6}"/>
    <cellStyle name="Comma 2" xfId="140" xr:uid="{9F123B30-8430-426F-AE88-5CF3A0B9DCB5}"/>
    <cellStyle name="Comma 2 10" xfId="141" xr:uid="{F2BA1312-CDAC-4A0F-BC25-1D1A8B3BC55F}"/>
    <cellStyle name="Comma 2 10 2" xfId="142" xr:uid="{0F49479A-D372-4A05-B678-22ABB43F3D8A}"/>
    <cellStyle name="Comma 2 2" xfId="143" xr:uid="{D75BAA80-DCE7-4841-8476-D5C57D2913CE}"/>
    <cellStyle name="Comma 2 2 2" xfId="144" xr:uid="{E436E02E-ACAA-4278-AAF0-2F3BEEAD460A}"/>
    <cellStyle name="Comma 2 2 2 2" xfId="145" xr:uid="{E25D77C8-C949-49BE-9F2B-E64006FDCEB1}"/>
    <cellStyle name="Comma 2 2 2 36" xfId="146" xr:uid="{CB533DFE-6980-4D0D-B1DE-0D025E32291C}"/>
    <cellStyle name="Comma 2 2 3" xfId="147" xr:uid="{9A37865F-5CD1-431D-A791-83C8D85BDB24}"/>
    <cellStyle name="Comma 2 2 4" xfId="148" xr:uid="{07667D59-F6FD-459A-9FE1-7FDC89D6F340}"/>
    <cellStyle name="Comma 2 3" xfId="149" xr:uid="{81281E80-6AE9-4173-8545-D32ABDE15C13}"/>
    <cellStyle name="Comma 2 3 2" xfId="150" xr:uid="{D535A614-7C61-4CC5-890C-79511FFC4B1B}"/>
    <cellStyle name="Comma 2 3 2 2" xfId="151" xr:uid="{4E8EA54F-516A-40CA-A309-27F92ABC795B}"/>
    <cellStyle name="Comma 2 3 2 3" xfId="152" xr:uid="{B99FA09C-6F3E-4188-8345-7935239A5AFE}"/>
    <cellStyle name="Comma 2 3 3" xfId="153" xr:uid="{7D07834E-87AB-4403-91D2-B65BAE6AB8DA}"/>
    <cellStyle name="Comma 2 4" xfId="154" xr:uid="{9F9AE25B-13DE-4F75-BC43-1D77FBAC0F97}"/>
    <cellStyle name="Comma 2 4 2" xfId="155" xr:uid="{E5395CAD-26FD-4AC0-873C-7E3C685DC50C}"/>
    <cellStyle name="Comma 2 4 3" xfId="156" xr:uid="{F912BAD6-0190-4166-8419-8F25E64B2928}"/>
    <cellStyle name="Comma 2 5" xfId="157" xr:uid="{9A881134-AF61-45DC-8B68-E99FA2CC2E76}"/>
    <cellStyle name="Comma 2 5 3" xfId="158" xr:uid="{32FE3FCD-17F1-4D3C-B899-93049A60CF1B}"/>
    <cellStyle name="Comma 2 6" xfId="159" xr:uid="{CD6CC63D-72EE-4CC3-9A96-A12A65014BCB}"/>
    <cellStyle name="Comma 2 6 2" xfId="160" xr:uid="{8064E2DF-2F41-4C8B-998B-F164E8D7DB92}"/>
    <cellStyle name="Comma 2 6 2 2" xfId="161" xr:uid="{84A802EE-3175-4FE5-BE2B-93EC85B92A84}"/>
    <cellStyle name="Comma 2 7" xfId="162" xr:uid="{BD7BA5C6-D87E-48D1-907A-2624E09CD7A3}"/>
    <cellStyle name="Comma 2 7 10" xfId="163" xr:uid="{C811B524-76FB-4A4F-893D-DD4CE7DA2277}"/>
    <cellStyle name="Comma 2 7 2" xfId="164" xr:uid="{506D4E10-5587-4EC2-8C5C-B53DF7BBFD98}"/>
    <cellStyle name="Comma 2 7 3" xfId="165" xr:uid="{1E0DB1B6-F16A-4921-854F-555C74A8CD72}"/>
    <cellStyle name="Comma 2 7 4" xfId="166" xr:uid="{6B5071CB-84D3-49E9-B545-B895B12BD436}"/>
    <cellStyle name="Comma 2 7 5" xfId="167" xr:uid="{E66C25D9-4757-4138-BFC7-FF6100836756}"/>
    <cellStyle name="Comma 2 7 6" xfId="168" xr:uid="{D3C8F190-1B40-460D-829B-5ED7AB014E62}"/>
    <cellStyle name="Comma 2 7 7" xfId="169" xr:uid="{EA4E2710-7CA8-49D6-B79E-D7D25A930834}"/>
    <cellStyle name="Comma 2 7 8" xfId="170" xr:uid="{5CE19C1A-2D2D-46AF-B424-5763CEEDF197}"/>
    <cellStyle name="Comma 2 7 9" xfId="171" xr:uid="{D3F48818-7E40-4B13-AE19-2A8013260C9A}"/>
    <cellStyle name="Comma 2_Aer Flx" xfId="172" xr:uid="{F9874C8B-A344-4E18-BC27-2058CAE70316}"/>
    <cellStyle name="Comma 20" xfId="173" xr:uid="{19FD4846-4C5C-4578-A79C-780437AD21B4}"/>
    <cellStyle name="Comma 20 2" xfId="174" xr:uid="{D82D1A07-0A40-45AF-ADF6-26E3A14AE8A1}"/>
    <cellStyle name="Comma 21" xfId="175" xr:uid="{8E8B8987-1ECD-4733-B847-C94A0EBF7C69}"/>
    <cellStyle name="Comma 21 2" xfId="176" xr:uid="{F4AC50AF-F906-4DEB-A45F-679641ED188E}"/>
    <cellStyle name="Comma 22" xfId="177" xr:uid="{C9EDBA17-26EF-4C89-8AB4-F4D1752D86B0}"/>
    <cellStyle name="Comma 23" xfId="178" xr:uid="{107DC3D7-1EFE-48D7-A452-2304B978D605}"/>
    <cellStyle name="Comma 23 2" xfId="179" xr:uid="{91EBCF45-5CA1-48A6-B0D4-593E86644951}"/>
    <cellStyle name="Comma 23 3" xfId="180" xr:uid="{F0024149-4DA2-46AB-AB6B-56F7A1C33624}"/>
    <cellStyle name="Comma 24" xfId="181" xr:uid="{466FBA02-A6A9-43C7-8C3A-F6FFBA33A26A}"/>
    <cellStyle name="Comma 25" xfId="182" xr:uid="{AE03705D-6182-4314-994B-11F59CCAFE71}"/>
    <cellStyle name="Comma 27" xfId="183" xr:uid="{BC8EFDF3-7153-4B39-A4DA-0675F46FAD2A}"/>
    <cellStyle name="Comma 28" xfId="184" xr:uid="{63743B0D-B245-4983-B8F0-A2BFD9F2510A}"/>
    <cellStyle name="Comma 3" xfId="185" xr:uid="{182290AB-F1AB-405A-85B7-1F4D78993FEA}"/>
    <cellStyle name="Comma 3 2" xfId="186" xr:uid="{0E670B34-E007-4B36-A798-B9DABF4E3FF7}"/>
    <cellStyle name="Comma 3 2 2" xfId="187" xr:uid="{F16BB745-C2B8-4B73-AAB0-C62705ABB3F8}"/>
    <cellStyle name="Comma 3 2 2 2" xfId="188" xr:uid="{2612F4E2-C245-4AF3-8B18-ED6BE4DBE7E3}"/>
    <cellStyle name="Comma 3 2 3" xfId="189" xr:uid="{F2DF1571-25EB-46D3-AF16-31EE07E362BE}"/>
    <cellStyle name="Comma 3 2 3 2" xfId="190" xr:uid="{A7919F89-9662-4F86-8D38-667A4948345E}"/>
    <cellStyle name="Comma 3 2 4" xfId="191" xr:uid="{0C9B4B4F-BAE1-4CCF-AFDC-9375E7FD6108}"/>
    <cellStyle name="Comma 3 3" xfId="192" xr:uid="{89D865C6-BA4F-485A-9F65-D6977EF04678}"/>
    <cellStyle name="Comma 3 3 2" xfId="193" xr:uid="{E66CF184-6CE0-4366-AC60-BD23DE31A661}"/>
    <cellStyle name="Comma 3 4" xfId="194" xr:uid="{239C23C4-40BF-4303-AB7A-3E972479391B}"/>
    <cellStyle name="Comma 3 5" xfId="195" xr:uid="{D2C94170-3052-4686-B355-67BF0FA11CE2}"/>
    <cellStyle name="Comma 3_blank form_sn_boq" xfId="196" xr:uid="{11452D53-EA6C-41F5-BA13-85E0AC15DB26}"/>
    <cellStyle name="Comma 36" xfId="197" xr:uid="{62BAFFE7-9B89-42BB-BD9D-9BA7F9479560}"/>
    <cellStyle name="Comma 38" xfId="198" xr:uid="{99532BD9-C730-49B0-B7C7-DF707D6A12D5}"/>
    <cellStyle name="Comma 39" xfId="199" xr:uid="{ADA70092-0D28-4618-AD29-B77584A10684}"/>
    <cellStyle name="Comma 4" xfId="200" xr:uid="{1462B1DE-AB7C-41EB-BD9C-671AB6B78F6C}"/>
    <cellStyle name="Comma 4 2" xfId="201" xr:uid="{7B2E3411-1B77-49D1-B9E8-50B296B1A465}"/>
    <cellStyle name="Comma 4 2 2" xfId="202" xr:uid="{9C800722-0C63-437C-990C-D8F08303B0B4}"/>
    <cellStyle name="Comma 4 2 2 2" xfId="203" xr:uid="{93FCDACB-E7C6-4CC8-80A5-24D23629E997}"/>
    <cellStyle name="Comma 4 2 2 2 2" xfId="204" xr:uid="{326B9B87-1953-436C-980D-7AF18F90A04F}"/>
    <cellStyle name="Comma 4 2 2 3" xfId="205" xr:uid="{6274B3FC-CA57-4AFF-ACD8-73F001B0A01E}"/>
    <cellStyle name="Comma 4 2 3" xfId="206" xr:uid="{4CDC4380-E45A-427F-9C51-802B69AEFAA1}"/>
    <cellStyle name="Comma 4 2 4" xfId="207" xr:uid="{F4B1D458-059C-4DC0-AEF0-5BF1EBAC90F0}"/>
    <cellStyle name="Comma 4 3" xfId="208" xr:uid="{589DEB63-C675-420A-9BC2-E8A7782276B1}"/>
    <cellStyle name="Comma 4 3 2" xfId="209" xr:uid="{2EBFCCFF-D924-4713-B7FF-B55D68D4833C}"/>
    <cellStyle name="Comma 4 3 3" xfId="210" xr:uid="{CA282E25-2431-476C-BF40-AF31B090B2EA}"/>
    <cellStyle name="Comma 4 4" xfId="211" xr:uid="{23A57802-3276-4824-AAEF-DC5E31278D78}"/>
    <cellStyle name="Comma 4 5" xfId="212" xr:uid="{B9BADED7-F68B-411B-A123-71DEAB7C5B77}"/>
    <cellStyle name="Comma 4 7" xfId="213" xr:uid="{B826CDB2-C58B-4435-9989-F3C7DAFB3760}"/>
    <cellStyle name="Comma 40" xfId="214" xr:uid="{3B7E944A-DCD1-4241-87B6-BBEEA3FE53DA}"/>
    <cellStyle name="Comma 42" xfId="215" xr:uid="{A0935CA9-D3A8-4D94-952F-EBC873E3DC55}"/>
    <cellStyle name="Comma 47" xfId="216" xr:uid="{F93541D2-03F9-4187-BB07-C51E38FF71C6}"/>
    <cellStyle name="Comma 5" xfId="217" xr:uid="{A302325A-2BA0-481A-805D-9183EAC08360}"/>
    <cellStyle name="Comma 5 2" xfId="218" xr:uid="{5A94F7BF-FFF2-441C-9E02-178D10CD9E56}"/>
    <cellStyle name="Comma 5 2 2" xfId="219" xr:uid="{265482FF-40D3-4428-A2BA-565643670CF3}"/>
    <cellStyle name="Comma 5 2 2 2" xfId="220" xr:uid="{DE439DD6-38E2-4321-ACC9-45F1BC82F76D}"/>
    <cellStyle name="Comma 5 2 2 2 2" xfId="221" xr:uid="{74280C5C-B493-4B20-A5D3-B00AB01903CD}"/>
    <cellStyle name="Comma 5 2 2 3" xfId="222" xr:uid="{BC4F295B-894E-47CB-8577-9142B3720A87}"/>
    <cellStyle name="Comma 5 2 3" xfId="223" xr:uid="{6765D7F0-2425-432C-B749-4CFE1517D5FD}"/>
    <cellStyle name="Comma 5 2 3 2" xfId="224" xr:uid="{1D643CE2-0FBB-4D85-B06F-93B5533C5F9F}"/>
    <cellStyle name="Comma 5 2 3 3" xfId="225" xr:uid="{76B29AAC-EA99-46DB-BFED-BC78C1EB5E5A}"/>
    <cellStyle name="Comma 5 2 4" xfId="226" xr:uid="{5AAB5947-B818-447C-AF35-0CC290692AA0}"/>
    <cellStyle name="Comma 5 3" xfId="227" xr:uid="{80FFC425-7068-4A35-8585-42B81534993F}"/>
    <cellStyle name="Comma 5 3 2" xfId="228" xr:uid="{31087BED-E7DF-44A4-B3BE-E54F5FA4B8A9}"/>
    <cellStyle name="Comma 5 3 3" xfId="229" xr:uid="{C0E6C20D-D6EC-4654-B0DE-25C72BC2BBF0}"/>
    <cellStyle name="Comma 5 4" xfId="230" xr:uid="{5A3A68FA-3952-418B-B4E8-90DF041F1A54}"/>
    <cellStyle name="Comma 5 5" xfId="231" xr:uid="{E4CFDCA6-8661-4258-BF16-83570C06C8A6}"/>
    <cellStyle name="Comma 5 6" xfId="232" xr:uid="{694CF571-02B6-43F6-9EDC-002E30F9D2AC}"/>
    <cellStyle name="Comma 50" xfId="233" xr:uid="{835F56B6-91F8-4CF7-A1B4-CB0B493B3FD9}"/>
    <cellStyle name="Comma 50 2" xfId="234" xr:uid="{F4C4290B-A74D-4B6F-9702-635F682FB230}"/>
    <cellStyle name="Comma 50 3" xfId="235" xr:uid="{1E31F399-63DA-4F50-894D-114705ED88A2}"/>
    <cellStyle name="Comma 50 4" xfId="236" xr:uid="{C237D0E0-03F1-4A0B-8498-DA9619613C04}"/>
    <cellStyle name="Comma 50 5" xfId="237" xr:uid="{9B12A750-068A-4A8A-8ABB-B509C0B81F99}"/>
    <cellStyle name="Comma 50 6" xfId="238" xr:uid="{60FF77BB-353D-47A2-8E44-37F4BF936577}"/>
    <cellStyle name="Comma 50 7" xfId="239" xr:uid="{84633B3F-858C-4627-B670-768CC77DDEA2}"/>
    <cellStyle name="Comma 50 8" xfId="240" xr:uid="{D7402A77-8A76-454B-A7B4-03C5945B4F8C}"/>
    <cellStyle name="Comma 50 9" xfId="241" xr:uid="{786EDD6D-1D5F-4B8C-ABA5-B74A73CB1215}"/>
    <cellStyle name="Comma 51" xfId="242" xr:uid="{E40DA884-A41A-44EE-AE64-0BD8548FC881}"/>
    <cellStyle name="Comma 6" xfId="243" xr:uid="{94798ED5-A172-4A7A-9D53-B60755BD3539}"/>
    <cellStyle name="Comma 6 2" xfId="244" xr:uid="{2EDE409C-7C0E-4123-AFC2-F94F566E0D17}"/>
    <cellStyle name="Comma 6 2 2" xfId="245" xr:uid="{DDAA2ABA-5339-4E9A-B7FA-AF8A75B3445F}"/>
    <cellStyle name="Comma 6 3" xfId="246" xr:uid="{10865CD7-7167-4D61-AD37-FF51FD9DA4A9}"/>
    <cellStyle name="Comma 6 3 2" xfId="247" xr:uid="{E8A49501-6AD8-445A-80E3-E7A85B402F3F}"/>
    <cellStyle name="Comma 6 3 3" xfId="248" xr:uid="{C284B645-6BF9-495C-99AA-48BC7D4E7D19}"/>
    <cellStyle name="Comma 6 4" xfId="249" xr:uid="{E61640BB-78BD-43B8-A1DF-F072976C93AB}"/>
    <cellStyle name="Comma 6 5" xfId="250" xr:uid="{4F9169F9-3668-419A-9FFB-762B9D1FBE57}"/>
    <cellStyle name="Comma 6 6" xfId="251" xr:uid="{724153A3-2644-4859-BAB9-42683E2D7D66}"/>
    <cellStyle name="Comma 6 7" xfId="252" xr:uid="{9D7825C6-0B68-4445-9ABF-9A37184AECE7}"/>
    <cellStyle name="Comma 6 8" xfId="253" xr:uid="{2416ED61-22E1-44E3-A419-272F52E668FA}"/>
    <cellStyle name="Comma 7" xfId="254" xr:uid="{6CE6D0AA-7E13-4002-8FD6-BEF5EEF4BB46}"/>
    <cellStyle name="Comma 7 2" xfId="255" xr:uid="{A8949AAE-65AC-400F-81B4-F20B2B1E875C}"/>
    <cellStyle name="Comma 7 2 2" xfId="256" xr:uid="{C433A6F0-875C-41EA-8ADE-CF367DC2FFDC}"/>
    <cellStyle name="Comma 7 3" xfId="257" xr:uid="{5EF1D89B-89CC-4738-8320-C1BFAFCE29EA}"/>
    <cellStyle name="Comma 7 4" xfId="258" xr:uid="{F7F38DFB-76AE-4ADD-A2BF-6FB024CC5F71}"/>
    <cellStyle name="Comma 7 4 2" xfId="259" xr:uid="{10539A11-6586-48FF-9929-5ACDAF3FA208}"/>
    <cellStyle name="Comma 8" xfId="260" xr:uid="{39441AF1-23EE-4846-B7C7-271D79C31967}"/>
    <cellStyle name="Comma 8 2" xfId="261" xr:uid="{D0110350-D80E-4C36-9A54-39EE7FBA45E5}"/>
    <cellStyle name="Comma 8 2 2" xfId="262" xr:uid="{B8E3DC11-1C02-414E-8E7A-6318AA494276}"/>
    <cellStyle name="Comma 8 2 3" xfId="263" xr:uid="{5AA8D18E-9CC8-462B-971F-6A1AC98CC4CF}"/>
    <cellStyle name="Comma 8 3" xfId="264" xr:uid="{DAB79BBA-ACA9-49F8-958B-BBA68848FC71}"/>
    <cellStyle name="Comma 8 4" xfId="265" xr:uid="{B5CB2F37-B964-46AD-B82F-B2EEE366BBB6}"/>
    <cellStyle name="Comma 9" xfId="266" xr:uid="{6D3BC6BB-B3DD-48BD-9AEC-CB4D3873F8C2}"/>
    <cellStyle name="Comma 9 2" xfId="267" xr:uid="{D4F0968F-CE62-429B-98FA-72E3FE727D13}"/>
    <cellStyle name="Comma 9 2 2" xfId="268" xr:uid="{EA51E055-7668-4B2B-971C-B80CA6E89061}"/>
    <cellStyle name="Comma 9 2 3" xfId="269" xr:uid="{0DF9E773-8D20-4A31-8866-570CF1DE5563}"/>
    <cellStyle name="Comma 9 2 3 3" xfId="270" xr:uid="{86BE5A2B-8C40-4920-9F18-D5B162718D77}"/>
    <cellStyle name="comma zerodec" xfId="271" xr:uid="{4613C440-3B21-43BD-8315-E920A2F06A17}"/>
    <cellStyle name="Comma0" xfId="272" xr:uid="{A13E31C4-6385-49CC-9772-994EF679E8DC}"/>
    <cellStyle name="COMMON (0)  D1" xfId="273" xr:uid="{3ECAE14D-3F0D-4584-9522-C87DA4B61488}"/>
    <cellStyle name="COMMON (0)  D1 2" xfId="274" xr:uid="{0F5D2614-5C93-491D-89FE-5A7E9D418D8C}"/>
    <cellStyle name="company_title" xfId="275" xr:uid="{8F1ABA3F-293B-498D-9C78-7204AA7AF778}"/>
    <cellStyle name="Currency [00]" xfId="277" xr:uid="{8E1C9727-8903-410B-9A50-547CBF19373A}"/>
    <cellStyle name="Currency 2" xfId="278" xr:uid="{759E0D59-F0BC-409A-B1AB-CD4CA89E64EB}"/>
    <cellStyle name="Currency 2 2" xfId="279" xr:uid="{ADAD8460-93E4-4B98-8ED6-C441BE45BB4E}"/>
    <cellStyle name="Currency0" xfId="280" xr:uid="{F41C0825-0E0C-483D-815C-45AC280E89D3}"/>
    <cellStyle name="Currency1" xfId="281" xr:uid="{CA62D3AB-5BBF-4938-91D7-DF355AABDBE2}"/>
    <cellStyle name="DataPilot Category" xfId="282" xr:uid="{D204B2A0-C98A-4741-8BC5-A0277C6232D2}"/>
    <cellStyle name="DataPilot Corner" xfId="283" xr:uid="{CD52C3B9-C367-4323-BD4E-9A13F94DDBBC}"/>
    <cellStyle name="DataPilot Field" xfId="284" xr:uid="{18F4027A-36BF-4899-A5AF-4F8F6E2B3EAF}"/>
    <cellStyle name="DataPilot Result" xfId="285" xr:uid="{7BEB42CF-F21A-4E0D-90C4-4BA2902997D9}"/>
    <cellStyle name="DataPilot Title" xfId="286" xr:uid="{11FF6E25-BA8F-41C4-8709-01E62318D62F}"/>
    <cellStyle name="DataPilot Value" xfId="287" xr:uid="{20EB34B2-6C98-4E52-AE2E-D21CB9DDFCEE}"/>
    <cellStyle name="Date" xfId="288" xr:uid="{A6D503D5-D49F-4792-AB40-D2E758CA9669}"/>
    <cellStyle name="Date Short" xfId="289" xr:uid="{ECC693FA-9894-471A-8312-94B9F714EAD8}"/>
    <cellStyle name="Date_apartment 5-car park 7_ac_boq" xfId="290" xr:uid="{C0CF6DC7-3B47-4590-B955-7209828DDFF5}"/>
    <cellStyle name="dillena 15" xfId="291" xr:uid="{DDD72E07-44B0-46F1-86B1-727359552777}"/>
    <cellStyle name="dilleniaupc 15" xfId="292" xr:uid="{D0C9B20A-E2F9-4613-8A37-7F3BCF69CA32}"/>
    <cellStyle name="Dillernia=14" xfId="293" xr:uid="{EED2C76F-1A52-4CD8-AE07-830AF52B0ACC}"/>
    <cellStyle name="Dollar (zero dec)" xfId="294" xr:uid="{DC344D11-71EE-43BC-B39E-62EAC25F943A}"/>
    <cellStyle name="EDS" xfId="295" xr:uid="{46523ACF-3430-4B0F-BF08-DA133FE0F087}"/>
    <cellStyle name="Emphasis 1" xfId="296" xr:uid="{99562417-ACAF-43F2-9713-7E5FFBA92764}"/>
    <cellStyle name="Emphasis 2" xfId="297" xr:uid="{61940F9E-BECD-4E9F-9CE1-9D868A074856}"/>
    <cellStyle name="Emphasis 3" xfId="298" xr:uid="{3F75211E-CFAD-4560-8465-F577A695BD37}"/>
    <cellStyle name="Enter Currency (0)" xfId="299" xr:uid="{A971EAF3-E761-4E80-BE1A-3F807A25F73B}"/>
    <cellStyle name="Enter Currency (2)" xfId="300" xr:uid="{06449D73-5C5C-4F68-92C2-AFF7218F956F}"/>
    <cellStyle name="Enter Units (0)" xfId="301" xr:uid="{9262E2E6-B278-412E-87C3-A5A88E351D18}"/>
    <cellStyle name="Enter Units (1)" xfId="302" xr:uid="{052E8883-187C-4810-8C43-E88CE5ABDBF2}"/>
    <cellStyle name="Enter Units (2)" xfId="303" xr:uid="{C2207356-84C2-4170-9366-B6B55D52CF3E}"/>
    <cellStyle name="Excel_BuiltIn_60% - ส่วนที่ถูกเน้น5 1" xfId="304" xr:uid="{89519F10-86C8-4488-ABFE-DD2812378029}"/>
    <cellStyle name="Explanatory Text" xfId="305" xr:uid="{F2920C77-BDE4-4696-A939-42D23AA676F3}"/>
    <cellStyle name="Fixed" xfId="306" xr:uid="{3C23D613-92F1-4CF2-8E2D-1B2A90D7FE6B}"/>
    <cellStyle name="Good" xfId="307" xr:uid="{C0ECB7A5-EA50-468A-8409-6E0D7A826978}"/>
    <cellStyle name="Grey" xfId="308" xr:uid="{0DE23F7A-672C-43F5-8282-C7ECD5D88843}"/>
    <cellStyle name="HEADER" xfId="309" xr:uid="{C899DDE2-D122-41BD-ACC7-9BF7FA90A674}"/>
    <cellStyle name="Header1" xfId="310" xr:uid="{BEC0BB44-E33E-4F6D-9584-C74D0EEE6C08}"/>
    <cellStyle name="Header2" xfId="311" xr:uid="{2E25D6FA-0CF5-4618-A53C-3ABCC09908C7}"/>
    <cellStyle name="Heading 1" xfId="312" xr:uid="{8221F390-E20B-4A4D-9A6C-F66821A4620E}"/>
    <cellStyle name="Heading 2" xfId="313" xr:uid="{B343E859-DFA2-474A-AA4A-50A4CE20BC7F}"/>
    <cellStyle name="Heading 3" xfId="314" xr:uid="{444EF2B7-4A06-4BF3-A8C0-D4E7EA1DEEEA}"/>
    <cellStyle name="Heading 4" xfId="315" xr:uid="{DA7BBBE0-88C3-4428-99ED-DC89C2F7D7E1}"/>
    <cellStyle name="HEADING1" xfId="316" xr:uid="{66ECF793-FB93-4183-A157-35037AE15BCE}"/>
    <cellStyle name="HEADING2" xfId="317" xr:uid="{09E2BCC2-44AE-4326-B9B6-AB5CF4008619}"/>
    <cellStyle name="Hyperlink" xfId="318" builtinId="8"/>
    <cellStyle name="Hyperlink 2" xfId="319" xr:uid="{7747AC23-49BD-4F23-8C42-C2952B0C817C}"/>
    <cellStyle name="Hyperlink 2 2" xfId="320" xr:uid="{65F4A082-3A5C-47E1-A265-819372F0AA9F}"/>
    <cellStyle name="Hyperlink 2 3" xfId="321" xr:uid="{9CD44B75-812D-4D91-8498-6E33C74613AB}"/>
    <cellStyle name="Input" xfId="322" xr:uid="{C923612F-B535-40CF-8217-871D7B9A2EBC}"/>
    <cellStyle name="Input [yellow]" xfId="323" xr:uid="{15EB8CBA-C51A-4AC3-92E2-B4E350D84B46}"/>
    <cellStyle name="Input_BOQ IVY SATHORN_Structure from Designer 20080408" xfId="324" xr:uid="{5CECF713-42E7-4CCB-B835-3311834E5528}"/>
    <cellStyle name="LINEAL - Style2" xfId="325" xr:uid="{614B5434-7F69-4C4A-812B-9E288CF5D3D6}"/>
    <cellStyle name="Link Currency (0)" xfId="326" xr:uid="{A1045FAF-B8AA-4DD3-835D-0B2B926349C4}"/>
    <cellStyle name="Link Currency (2)" xfId="327" xr:uid="{83CC3BBD-64E5-4399-88FA-5C4D936F0F10}"/>
    <cellStyle name="Link Units (0)" xfId="328" xr:uid="{66AEE7D7-8B5B-470B-84E1-BD1C93A867CF}"/>
    <cellStyle name="Link Units (1)" xfId="329" xr:uid="{FE96F670-FFD4-46C2-8589-B4B2A0B6F0C6}"/>
    <cellStyle name="Link Units (2)" xfId="330" xr:uid="{5980BD54-2E40-4102-A79F-47CABA5E83E5}"/>
    <cellStyle name="Linked Cell" xfId="331" xr:uid="{158E543A-2E46-40FA-BC20-7503AEA4ABB7}"/>
    <cellStyle name="Model" xfId="332" xr:uid="{805B4D8B-6E78-4615-A3AB-6956DD4E3807}"/>
    <cellStyle name="Neutral" xfId="333" xr:uid="{E00DDD0E-6542-430D-A66A-F28BC5076529}"/>
    <cellStyle name="no dec" xfId="334" xr:uid="{26444C98-1851-4C26-9854-B2E1D6A6E6FF}"/>
    <cellStyle name="Normal - Style1" xfId="335" xr:uid="{AD967CEF-B301-46FA-8E0E-4145A3A57ADC}"/>
    <cellStyle name="Normal - Style1 2" xfId="336" xr:uid="{988C92A4-C1A9-42A7-8C69-6746B9B65210}"/>
    <cellStyle name="Normal - Style3" xfId="337" xr:uid="{D08F645D-B1EC-4BB5-97B8-56AB0CBD2D2F}"/>
    <cellStyle name="Normal 10" xfId="338" xr:uid="{1EBC791A-3B4D-4454-9AD6-AAB3430D0125}"/>
    <cellStyle name="Normal 10 2" xfId="339" xr:uid="{DEE4DCA2-2B3A-486D-86F6-10BBDA189C1B}"/>
    <cellStyle name="Normal 11" xfId="340" xr:uid="{02C66B76-6DB5-45FE-9807-B536C89D3B9B}"/>
    <cellStyle name="Normal 11 2" xfId="341" xr:uid="{071C11DB-DC71-432F-9555-5D5CEBB2CAAC}"/>
    <cellStyle name="Normal 12" xfId="342" xr:uid="{F4DF869C-FC09-40EB-8539-9643CAB0D4D7}"/>
    <cellStyle name="Normal 13" xfId="343" xr:uid="{B8F60167-D36F-4556-91B5-8BF5788C40CB}"/>
    <cellStyle name="Normal 14" xfId="344" xr:uid="{179D81DB-48E8-4BE7-BF1C-6C66D4B12F42}"/>
    <cellStyle name="Normal 15" xfId="345" xr:uid="{2D0DB510-582B-4F0D-8EFF-AE5C5946C2A4}"/>
    <cellStyle name="Normal 16" xfId="346" xr:uid="{9F38F493-91E4-48A3-930E-A59569D6A78E}"/>
    <cellStyle name="Normal 16 2" xfId="347" xr:uid="{1E9CCB2C-120D-4E56-BC7A-C699A983B63B}"/>
    <cellStyle name="Normal 17" xfId="348" xr:uid="{2EAC7ED5-5482-486F-AA92-0382543D833E}"/>
    <cellStyle name="Normal 2" xfId="349" xr:uid="{6FA3DDB1-ACDD-43BD-A049-45A9A0A61DCA}"/>
    <cellStyle name="Normal 2 10" xfId="350" xr:uid="{C078A74C-875D-4C5D-81B6-8014187CACD8}"/>
    <cellStyle name="Normal 2 2" xfId="351" xr:uid="{7D0BF04E-97E7-4108-9F4C-E1E41D20EDFB}"/>
    <cellStyle name="Normal 2 2 2" xfId="352" xr:uid="{3D95F421-3CDC-41AC-8238-DB2EAAD0DF53}"/>
    <cellStyle name="Normal 2 2 2 2" xfId="353" xr:uid="{A2EE516D-611B-4515-BB7D-A242BC76A847}"/>
    <cellStyle name="Normal 2 2 2 2 2" xfId="354" xr:uid="{323E2DB4-1B90-48EE-BCC2-9FC7E8062512}"/>
    <cellStyle name="Normal 2 2 3" xfId="355" xr:uid="{12AC16A5-D9B2-4EC2-9C80-0AB320B5A592}"/>
    <cellStyle name="Normal 2 2 4" xfId="356" xr:uid="{E5D47F74-BF94-4280-B747-D7C97130062D}"/>
    <cellStyle name="Normal 2 2 5" xfId="357" xr:uid="{19D44581-80AB-4A33-8DB4-B687EA866673}"/>
    <cellStyle name="Normal 2 2 7 2" xfId="358" xr:uid="{88CEF3B5-594C-4FF2-9E66-DB41202BAC68}"/>
    <cellStyle name="Normal 2 3" xfId="359" xr:uid="{2C372F57-2CCC-40B8-B9EC-74CBCC9AF166}"/>
    <cellStyle name="Normal 2 3 2" xfId="360" xr:uid="{268C3105-251A-4E98-9542-BD7E5AE68A47}"/>
    <cellStyle name="Normal 2 3 2 2" xfId="361" xr:uid="{11D2435A-040C-4D41-87AD-AD0579CC0869}"/>
    <cellStyle name="Normal 2 3 2 2 2" xfId="362" xr:uid="{865C9CB0-3C12-44B2-BFDC-FAE53C8CEEC5}"/>
    <cellStyle name="Normal 2 3 2 3" xfId="363" xr:uid="{A3482F37-3FD0-4A00-8C66-0556C9D64EFB}"/>
    <cellStyle name="Normal 2 3 3" xfId="364" xr:uid="{9D5B9A1A-EECC-4D05-A96B-C7570ABD80EB}"/>
    <cellStyle name="Normal 2 3 3 2" xfId="365" xr:uid="{FDDE549B-FF9B-4311-87B3-0186AEC1C35B}"/>
    <cellStyle name="Normal 2 3 4" xfId="366" xr:uid="{AA8BF80C-993D-4A48-883F-74DD46CAB989}"/>
    <cellStyle name="Normal 2 3 6" xfId="367" xr:uid="{98B792BA-238C-40DF-8273-6F5A0DA37224}"/>
    <cellStyle name="Normal 2 4" xfId="368" xr:uid="{79FCBC6B-3D62-4B43-8FE7-75FC67A535D4}"/>
    <cellStyle name="Normal 2 4 2" xfId="369" xr:uid="{CE27A609-2E87-471E-ACF3-AFC1FBEE7F0D}"/>
    <cellStyle name="Normal 2 4 3" xfId="370" xr:uid="{955974F5-4A98-48E1-AFE9-F2B4D29712D2}"/>
    <cellStyle name="Normal 2 5" xfId="371" xr:uid="{12572A54-4476-44A6-B38A-12DE18D7C7D1}"/>
    <cellStyle name="Normal 2 6" xfId="372" xr:uid="{E0141414-739A-4732-9BAB-53D9C6380B23}"/>
    <cellStyle name="Normal 2_Base Price" xfId="373" xr:uid="{A0C2096E-E4D8-4DCF-ABE9-77AFDC14FD72}"/>
    <cellStyle name="Normal 20" xfId="374" xr:uid="{D82C0B2E-006B-462E-B23D-C580B5730B6D}"/>
    <cellStyle name="Normal 21" xfId="375" xr:uid="{1A07204F-E3C8-4834-9C67-6B21C81A8B15}"/>
    <cellStyle name="Normal 21 2" xfId="376" xr:uid="{0315F787-FE8C-465F-9B3C-7ED051000B3A}"/>
    <cellStyle name="Normal 21 2 2" xfId="377" xr:uid="{DF966666-4249-46B0-9D62-1B54FF88C085}"/>
    <cellStyle name="Normal 26" xfId="378" xr:uid="{09DF6974-8103-4B4F-982F-8562F2826481}"/>
    <cellStyle name="Normal 3" xfId="379" xr:uid="{27A61F95-C4CA-46C6-8F50-4A3EE5880B10}"/>
    <cellStyle name="Normal 3 2" xfId="380" xr:uid="{5AE07B3E-AF88-4C78-B14D-F527E4B5BC27}"/>
    <cellStyle name="Normal 3 2 2" xfId="381" xr:uid="{D8603333-CE9D-4D36-8715-22E45A4DA2D0}"/>
    <cellStyle name="Normal 3 2 2 2" xfId="382" xr:uid="{CE60A325-8C7D-4728-B6DF-6B92EE330E9B}"/>
    <cellStyle name="Normal 3 2 2 3" xfId="383" xr:uid="{CB926B0C-2636-4493-9C8B-391D5D736700}"/>
    <cellStyle name="Normal 3 2 3" xfId="384" xr:uid="{F8C40E42-16B9-420C-AA67-FD3DE47E6EC1}"/>
    <cellStyle name="Normal 3 2 4" xfId="385" xr:uid="{5834BDE1-7D1B-4A5C-9073-39F4B07ED7CD}"/>
    <cellStyle name="Normal 3 3" xfId="386" xr:uid="{C9317CB1-1E94-4F90-A6C2-5FFB4E3E6391}"/>
    <cellStyle name="Normal 3 4" xfId="387" xr:uid="{5BF2766A-7058-40E7-90B1-BBE3A1D573C7}"/>
    <cellStyle name="Normal 3 6" xfId="388" xr:uid="{8E97B59E-0344-4659-AFC5-655ADB2A06C2}"/>
    <cellStyle name="Normal 3_1งานไฟฟ้าอาคาร " xfId="389" xr:uid="{1F087C57-622A-4DAD-BA83-879ECD73928C}"/>
    <cellStyle name="Normal 35" xfId="390" xr:uid="{E8220036-719F-4A69-9D9C-6DD322EEC081}"/>
    <cellStyle name="Normal 4" xfId="391" xr:uid="{EAB9E9B9-A2BB-4B5D-8A00-FA8C36EE2E9E}"/>
    <cellStyle name="Normal 4 2" xfId="392" xr:uid="{A6C80346-4F5B-481C-B70A-D6ECDF43FA58}"/>
    <cellStyle name="Normal 4 2 2" xfId="393" xr:uid="{0EE3D22D-0BC4-4C91-9B1C-BE36322C44F6}"/>
    <cellStyle name="Normal 4 2 2 2" xfId="394" xr:uid="{B2F03C4F-CCE8-49B3-B92D-F653E05761D2}"/>
    <cellStyle name="Normal 4 2 2 2 2" xfId="395" xr:uid="{E4B4DCF9-9BC1-41DE-B889-F81E3CF160C4}"/>
    <cellStyle name="Normal 4 2 2 3" xfId="396" xr:uid="{5152611C-6512-4A5D-BEBE-2FDC1C698AEF}"/>
    <cellStyle name="Normal 4 2 3" xfId="397" xr:uid="{836D8004-87EA-4B2C-A3F2-5E5B9390F553}"/>
    <cellStyle name="Normal 4 2 3 2" xfId="398" xr:uid="{64BB720D-850E-4B20-8CA7-2B40B103001D}"/>
    <cellStyle name="Normal 4 2 4" xfId="399" xr:uid="{A7CF5CA6-F249-4B5D-9378-75519C942AB5}"/>
    <cellStyle name="Normal 4 3" xfId="400" xr:uid="{B1E65103-9059-43FD-A3A3-C1F459F3E92C}"/>
    <cellStyle name="Normal 4 3 10" xfId="401" xr:uid="{AC707B16-E947-4FD5-9A6A-985261A62F15}"/>
    <cellStyle name="Normal 4 3 2" xfId="402" xr:uid="{884B2E3E-1E28-401C-95CC-96C3C304CC32}"/>
    <cellStyle name="Normal 4 3 2 2" xfId="403" xr:uid="{D5A11BBF-6DB5-466F-A5B4-3581AE5E2A5E}"/>
    <cellStyle name="Normal 4 3 3" xfId="404" xr:uid="{E51655F9-8640-4723-851F-15DCD28F8624}"/>
    <cellStyle name="Normal 4 3 4" xfId="405" xr:uid="{3646B21A-E9AE-4DB9-A285-4D6D299F112F}"/>
    <cellStyle name="Normal 4 3 5" xfId="406" xr:uid="{555FABD8-2DCA-40E0-BBA4-F1C9E010DBCF}"/>
    <cellStyle name="Normal 4 3 6" xfId="407" xr:uid="{EAFBB379-B69A-41AA-B62F-E0B739BB8A5F}"/>
    <cellStyle name="Normal 4 3 7" xfId="408" xr:uid="{FA502E49-718E-41DD-ACF1-4D06CCA671ED}"/>
    <cellStyle name="Normal 4 3 8" xfId="409" xr:uid="{BBE487D4-BD4E-4737-8F77-71F591AC0668}"/>
    <cellStyle name="Normal 4 3 9" xfId="410" xr:uid="{E402D61E-0538-4E3B-9B68-095AF3F1E895}"/>
    <cellStyle name="Normal 4 4" xfId="411" xr:uid="{6CC79939-6275-4E95-BBAD-F1F4C962E860}"/>
    <cellStyle name="Normal 4 5" xfId="412" xr:uid="{02E428FE-93A4-4305-91C6-1293FD80D58B}"/>
    <cellStyle name="Normal 5" xfId="413" xr:uid="{A4C90D53-4805-4818-8807-294CA388F2E0}"/>
    <cellStyle name="Normal 5 2" xfId="414" xr:uid="{2C9A4CB6-C043-43F7-AD5E-F0A08B1802E0}"/>
    <cellStyle name="Normal 5 2 2" xfId="415" xr:uid="{465CA461-BD27-4746-9BB0-0AB1F9A51FF5}"/>
    <cellStyle name="Normal 5 2 3" xfId="416" xr:uid="{2F15AA43-A08B-496A-A769-17381A6B3F96}"/>
    <cellStyle name="Normal 5 3" xfId="417" xr:uid="{F50F221A-F4FC-4619-989C-FC6A1BE3B86E}"/>
    <cellStyle name="Normal 52" xfId="418" xr:uid="{7EB25994-CEEB-4248-AA12-E92DE8A836FC}"/>
    <cellStyle name="Normal 52 2" xfId="419" xr:uid="{445551D7-C4EB-4243-8236-37337541F371}"/>
    <cellStyle name="Normal 6" xfId="420" xr:uid="{596F2083-46A1-46E3-85FA-B1BDC140449C}"/>
    <cellStyle name="Normal 6 2" xfId="421" xr:uid="{2B08B7A8-E9BC-4CD0-9D27-FAEAD4CCEA1C}"/>
    <cellStyle name="Normal 6 2 2" xfId="422" xr:uid="{E09FEF76-9C9D-45FF-BC8C-80287BD8598F}"/>
    <cellStyle name="Normal 6 3" xfId="423" xr:uid="{F45B02E5-FFEF-452A-99DE-92A4C95451CD}"/>
    <cellStyle name="Normal 6_BOQ-VJVC_All" xfId="424" xr:uid="{AC3C0310-05B5-4690-883C-05E661DD27F0}"/>
    <cellStyle name="Normal 7" xfId="425" xr:uid="{D712BAE1-1316-4BE9-B289-6CB61A480B96}"/>
    <cellStyle name="Normal 79" xfId="426" xr:uid="{C83F0BFE-B28A-4295-A89C-EE8D6DC0DC04}"/>
    <cellStyle name="Normal 8" xfId="427" xr:uid="{E64B3458-1684-410D-82AE-9CB059AE48AE}"/>
    <cellStyle name="Normal 82" xfId="428" xr:uid="{81DA1523-8727-4A74-BDB3-534D082DBA81}"/>
    <cellStyle name="Normal 9" xfId="429" xr:uid="{42C1F90F-FFF6-4643-A854-1D2C1A737834}"/>
    <cellStyle name="Normal 9 2" xfId="430" xr:uid="{CC8C9258-51E1-4D94-8ED4-6BDA4F1EF8E3}"/>
    <cellStyle name="Normal_BOQ แยกชั้น" xfId="431" xr:uid="{52E5A45D-124C-43CC-A229-30A747803754}"/>
    <cellStyle name="Normal_TC GREEN_BOQ_A_12-01-11 JT7" xfId="432" xr:uid="{5559C953-0837-4CE7-9187-8761A54874D7}"/>
    <cellStyle name="Note" xfId="433" xr:uid="{A392F323-BA5C-43B8-9C42-19BF6EF5CE10}"/>
    <cellStyle name="Output" xfId="434" xr:uid="{196DAF3E-0A6D-4426-B214-2EE60DFFEC82}"/>
    <cellStyle name="ParaBirimi [0]_RESULTS" xfId="435" xr:uid="{E114A950-6F26-4E5B-9E2B-025563E408D8}"/>
    <cellStyle name="ParaBirimi_RESULTS" xfId="436" xr:uid="{A4B60620-67AB-45E0-97EF-1F7DFF8FF4DC}"/>
    <cellStyle name="Percent [0]" xfId="437" xr:uid="{ED0757BB-D182-40F4-8854-14FA450C248C}"/>
    <cellStyle name="Percent [00]" xfId="438" xr:uid="{1628EB07-8FE6-40B1-8356-6433A92D92AA}"/>
    <cellStyle name="Percent [2]" xfId="439" xr:uid="{5049F2D7-8A5D-4F62-98D3-AC80D5D0BD35}"/>
    <cellStyle name="Percent 2" xfId="440" xr:uid="{B8629D8A-1A94-45E7-B7C7-97C51B45930A}"/>
    <cellStyle name="Percent 2 2" xfId="441" xr:uid="{7EF7348D-98C5-41CB-9315-328B0BA116C4}"/>
    <cellStyle name="Percent 2 2 2" xfId="442" xr:uid="{72F37F46-72F1-4BE6-A43F-D241EF2F27C0}"/>
    <cellStyle name="Percent 2 3" xfId="443" xr:uid="{625EB1CD-ACB9-4D30-9F02-1B1701B0C490}"/>
    <cellStyle name="Percent 2 4" xfId="444" xr:uid="{A6ECFF95-1B5E-4B25-892E-861936F04F1E}"/>
    <cellStyle name="Percent 3" xfId="445" xr:uid="{EDC5B112-6427-44CA-A0A1-337935BC0DF6}"/>
    <cellStyle name="Percent 3 2" xfId="446" xr:uid="{2036773D-B852-44E6-A44F-A79968CEED00}"/>
    <cellStyle name="Percent 4" xfId="447" xr:uid="{F305C8CF-C67A-4D59-9C71-7EFCF5153F31}"/>
    <cellStyle name="Percent 4 2" xfId="448" xr:uid="{3F00041B-4C39-491E-9B8E-EC8EE7B63DBB}"/>
    <cellStyle name="Percent 4 2 2" xfId="449" xr:uid="{236E3D89-DB27-4B6E-B3E6-D63C5E911755}"/>
    <cellStyle name="Percent 5" xfId="450" xr:uid="{C76AD7D9-5016-4DFF-9949-4D1189758DE3}"/>
    <cellStyle name="Pilkku_BINV" xfId="451" xr:uid="{1D94E289-A8FA-4B1B-A5B0-37E41D36AC8C}"/>
    <cellStyle name="PrePop Currency (0)" xfId="452" xr:uid="{C59CB2BE-3AEE-48B5-A531-07B700EB1A50}"/>
    <cellStyle name="PrePop Currency (2)" xfId="453" xr:uid="{B13B93B0-3868-42F6-AABF-07161A588B0E}"/>
    <cellStyle name="PrePop Units (0)" xfId="454" xr:uid="{A96DED19-AD33-4947-8F40-7676EFA934E8}"/>
    <cellStyle name="PrePop Units (1)" xfId="455" xr:uid="{9C54E730-8B28-427B-ACB1-811E435B9E5B}"/>
    <cellStyle name="PrePop Units (2)" xfId="456" xr:uid="{F466DDDD-FB4A-4C2C-B94A-03B03BBA1089}"/>
    <cellStyle name="Py?r. luku_BINV" xfId="457" xr:uid="{F67DB277-4570-4E9F-96E2-F2B049D1D739}"/>
    <cellStyle name="Py?r. valuutta_BINV" xfId="458" xr:uid="{49EF1EE9-EBD3-4D73-9D1A-408A287F2B97}"/>
    <cellStyle name="Quantity" xfId="459" xr:uid="{1FBA9C93-8438-4195-A08D-42D53485C5FE}"/>
    <cellStyle name="report_title" xfId="460" xr:uid="{E491475E-7C53-43C9-A922-84EC17BED865}"/>
    <cellStyle name="Sheet Title" xfId="461" xr:uid="{45CEFE40-CCEE-4FEE-ABAD-613CEBF53EA3}"/>
    <cellStyle name="Standard_Th3612s1" xfId="462" xr:uid="{26E12DAB-DB6F-4496-B81E-4D3DE83C13A7}"/>
    <cellStyle name="Style 1" xfId="463" xr:uid="{64EF6E83-28E6-48EC-9352-69A66828CA99}"/>
    <cellStyle name="Style 2" xfId="464" xr:uid="{A0664C54-F5CD-4F4B-9316-132567E17582}"/>
    <cellStyle name="Style 3" xfId="465" xr:uid="{D37FD323-1898-46B3-876C-9D167756611F}"/>
    <cellStyle name="Style 4" xfId="466" xr:uid="{3DB1424B-4A5B-43B6-AC81-27BDEF1D3D2F}"/>
    <cellStyle name="Style 5" xfId="467" xr:uid="{0FCC206C-8219-4DC3-A516-1192D995870F}"/>
    <cellStyle name="Style 6" xfId="468" xr:uid="{3D9D34C7-18CC-4F9D-954E-59B8EB1B2469}"/>
    <cellStyle name="Style 7" xfId="469" xr:uid="{B7BDBD65-3E2A-42EA-9B17-EA0DB7F07363}"/>
    <cellStyle name="Style 8" xfId="470" xr:uid="{EA1005F8-1EA5-4369-81CA-659D1663294A}"/>
    <cellStyle name="Style 9" xfId="471" xr:uid="{7E5AC432-7E1D-4644-8C38-0E6687CE57F8}"/>
    <cellStyle name="subhead" xfId="472" xr:uid="{540246B1-A238-4482-8DA5-6A76AEBF6506}"/>
    <cellStyle name="Text Indent A" xfId="473" xr:uid="{856154ED-37AB-4619-B078-15D1A82E0426}"/>
    <cellStyle name="Text Indent B" xfId="474" xr:uid="{E6F0380B-72E4-4F70-931A-4E0FBB966266}"/>
    <cellStyle name="Text Indent C" xfId="475" xr:uid="{1A09C41B-C185-43CE-897C-6F15A704E072}"/>
    <cellStyle name="Title" xfId="476" xr:uid="{782B4020-66BA-402B-9C7F-811F57F9A26B}"/>
    <cellStyle name="TMS 24 - Style7" xfId="477" xr:uid="{96D97406-042C-4FA3-9D67-641566792B1D}"/>
    <cellStyle name="Total" xfId="478" xr:uid="{1BA1791F-8C3A-44AA-8E1D-CAEA81C88D42}"/>
    <cellStyle name="Valuutta_BINV" xfId="479" xr:uid="{D87996C6-61F0-4058-80BA-A12B1F772D95}"/>
    <cellStyle name="Virg? [0]_RESULTS" xfId="480" xr:uid="{5F791DDA-493C-4559-A8BA-997F304977BE}"/>
    <cellStyle name="Virg?_RESULTS" xfId="481" xr:uid="{DB16B158-4DFB-478B-8397-29D9039590DB}"/>
    <cellStyle name="Warning Text" xfId="482" xr:uid="{49321C9A-633E-4F9E-9870-81357FE26B9E}"/>
    <cellStyle name="การคำนวณ 2" xfId="483" xr:uid="{1DF0EA43-73B9-4774-A49B-A45DE4F687E0}"/>
    <cellStyle name="ข้อความเตือน 2" xfId="484" xr:uid="{51E6DDE0-FD0B-4AA2-877B-6C3265F3EA5D}"/>
    <cellStyle name="ข้อความอธิบาย 2" xfId="485" xr:uid="{CE199564-E99E-44CB-AA87-23E6D90DE8D2}"/>
    <cellStyle name="เครื่องหมายจุลภาค 10" xfId="486" xr:uid="{20482672-06B5-4AD8-A129-53580FBF4980}"/>
    <cellStyle name="เครื่องหมายจุลภาค 11" xfId="487" xr:uid="{D8C8CD0B-A1A8-45FA-979D-FE6CB8CD20DE}"/>
    <cellStyle name="เครื่องหมายจุลภาค 12" xfId="488" xr:uid="{E895DFBC-00ED-45BA-AABD-6153845176ED}"/>
    <cellStyle name="เครื่องหมายจุลภาค 13" xfId="489" xr:uid="{7BC1E75F-D8E5-470A-8C83-EFFD4D343AE2}"/>
    <cellStyle name="เครื่องหมายจุลภาค 14" xfId="490" xr:uid="{BF9EEAA3-E030-478F-95CA-7E95F8D2DBD6}"/>
    <cellStyle name="เครื่องหมายจุลภาค 15" xfId="491" xr:uid="{D69C1BF5-87DE-4CDA-828B-B7D6342A8FE1}"/>
    <cellStyle name="เครื่องหมายจุลภาค 2" xfId="492" xr:uid="{9A74D863-ACA1-4E05-BEB2-DE945E6A920F}"/>
    <cellStyle name="เครื่องหมายจุลภาค 2 10" xfId="493" xr:uid="{CB236CC8-9FCA-4546-8FD4-3D135573ACB7}"/>
    <cellStyle name="เครื่องหมายจุลภาค 2 10 2" xfId="494" xr:uid="{04BB8AD1-849F-402E-9D6D-30857333D687}"/>
    <cellStyle name="เครื่องหมายจุลภาค 2 11" xfId="495" xr:uid="{149DC441-95F5-4B3D-BB90-D6C6371207E5}"/>
    <cellStyle name="เครื่องหมายจุลภาค 2 12" xfId="496" xr:uid="{1DAA78C8-6992-498D-95F7-6ABC0FB55DBB}"/>
    <cellStyle name="เครื่องหมายจุลภาค 2 2" xfId="497" xr:uid="{ADE3CF4B-6962-4C88-8755-1867340DFFD3}"/>
    <cellStyle name="เครื่องหมายจุลภาค 2 2 2" xfId="498" xr:uid="{A8B897A1-4673-44A7-968A-0FB6611ACC84}"/>
    <cellStyle name="เครื่องหมายจุลภาค 2 2 2 2" xfId="499" xr:uid="{B5ED1977-1BFC-49CE-A46B-6FB288188DCD}"/>
    <cellStyle name="เครื่องหมายจุลภาค 2 3" xfId="500" xr:uid="{B5718AB1-B50F-403C-9D34-4909D91E47CC}"/>
    <cellStyle name="เครื่องหมายจุลภาค 2 4" xfId="501" xr:uid="{47E37CC2-FCFA-46D1-BD7A-3C41FD293B0B}"/>
    <cellStyle name="เครื่องหมายจุลภาค 2 5" xfId="502" xr:uid="{A7D59ADC-5009-4E46-9414-257C6DCDB6C3}"/>
    <cellStyle name="เครื่องหมายจุลภาค 2 5 2" xfId="503" xr:uid="{A3EDA54C-8B83-4A86-8CB5-C6A10C470A38}"/>
    <cellStyle name="เครื่องหมายจุลภาค 2 6" xfId="504" xr:uid="{C6A305FA-6314-4CEF-8AD6-F2084DB5D901}"/>
    <cellStyle name="เครื่องหมายจุลภาค 2 7" xfId="505" xr:uid="{3222D8EE-6561-4278-8E43-B381729A6988}"/>
    <cellStyle name="เครื่องหมายจุลภาค 2 8" xfId="506" xr:uid="{939E2EFB-AB42-419E-B1F0-5B2F248A8DC6}"/>
    <cellStyle name="เครื่องหมายจุลภาค 2 9" xfId="507" xr:uid="{A26BE94D-DA03-4BD3-A12B-995B3A7709ED}"/>
    <cellStyle name="เครื่องหมายจุลภาค 3" xfId="508" xr:uid="{46107A36-0CA6-4963-8E7F-DA52EE4670E7}"/>
    <cellStyle name="เครื่องหมายจุลภาค 3 2" xfId="509" xr:uid="{D52A6B62-1DC6-47A4-AC64-977473A99370}"/>
    <cellStyle name="เครื่องหมายจุลภาค 3 3" xfId="510" xr:uid="{207EF4DA-BD7C-4B13-9965-5FE34DBC7716}"/>
    <cellStyle name="เครื่องหมายจุลภาค 4" xfId="511" xr:uid="{3DBC9250-6988-4DAD-8FA2-2DFBCAE291C0}"/>
    <cellStyle name="เครื่องหมายจุลภาค 4 2" xfId="512" xr:uid="{94957940-BBA8-4114-A713-D608A5CFBA79}"/>
    <cellStyle name="เครื่องหมายจุลภาค 4 2 2" xfId="513" xr:uid="{BA3407F0-D5A0-4BEB-AB8F-E8D098CCBF06}"/>
    <cellStyle name="เครื่องหมายจุลภาค 4 3" xfId="514" xr:uid="{EEB29663-0D17-48A5-8BF6-50ECD8B6C480}"/>
    <cellStyle name="เครื่องหมายจุลภาค 5" xfId="515" xr:uid="{D6B91201-00C2-4F63-A340-9FD188CED674}"/>
    <cellStyle name="เครื่องหมายจุลภาค 5 2" xfId="516" xr:uid="{638EA874-40E4-4245-95F0-FE848C3F0824}"/>
    <cellStyle name="เครื่องหมายจุลภาค 5 2 2" xfId="517" xr:uid="{C26256EC-C97A-4CAF-928B-8A8254E5F83C}"/>
    <cellStyle name="เครื่องหมายจุลภาค 5 2 3" xfId="518" xr:uid="{77E2137D-13DC-4DAA-99F0-8DDBE519F7BC}"/>
    <cellStyle name="เครื่องหมายจุลภาค 5 3" xfId="519" xr:uid="{A35CB128-84F2-4C7D-A9D4-3A2866DB1946}"/>
    <cellStyle name="เครื่องหมายจุลภาค 6" xfId="520" xr:uid="{538B45AB-5272-44EF-B60A-21205AD598E5}"/>
    <cellStyle name="เครื่องหมายจุลภาค 6 2" xfId="521" xr:uid="{C58CB155-EA75-4896-BA19-B11E1213548D}"/>
    <cellStyle name="เครื่องหมายจุลภาค 7" xfId="522" xr:uid="{2D1FF35F-9FD4-4E2D-B995-7FB77729E44D}"/>
    <cellStyle name="เครื่องหมายจุลภาค 8" xfId="523" xr:uid="{2B13484A-3B96-445A-BEB7-FB4AB761B6A7}"/>
    <cellStyle name="เครื่องหมายจุลภาค 8 2" xfId="524" xr:uid="{3479F887-0052-4194-B0A0-55BB88A92E44}"/>
    <cellStyle name="เครื่องหมายจุลภาค 9" xfId="525" xr:uid="{47204093-75CD-4977-B18A-9C0A23C6A5D4}"/>
    <cellStyle name="เครื่องหมายจุลภาค_BOQ 8 unit rev2" xfId="526" xr:uid="{B3F95EB9-9B19-497C-A616-A36859F1C66D}"/>
    <cellStyle name="เครื่องหมายจุลภาค_Boq Pk2&amp;Pk3 Rev01" xfId="527" xr:uid="{73570C6B-684F-435A-83CF-EA13AF9D9722}"/>
    <cellStyle name="เครื่องหมายจุลภาค_ประมาณราคาอาคารการเรียนรู้_มก.18.01.49" xfId="528" xr:uid="{431212D7-51F3-4530-BB33-32579BA07CF9}"/>
    <cellStyle name="เครื่องหมายเปอร์เซ็นต์_cwp-z-E-final" xfId="529" xr:uid="{6910409D-B96B-4A14-9EBE-2E7150324E30}"/>
    <cellStyle name="จุลภาค" xfId="107" builtinId="3"/>
    <cellStyle name="จุลภาค 2" xfId="530" xr:uid="{9A0AF8DB-0979-41BD-A4F1-32F74FF5E88F}"/>
    <cellStyle name="จุลภาค 3" xfId="531" xr:uid="{67E8DE3E-AC1F-4507-BC95-5FCC9981A95B}"/>
    <cellStyle name="จุลภาค 4" xfId="532" xr:uid="{64F64AFC-856D-40B5-9FA7-8025BD2C3B44}"/>
    <cellStyle name="ชื่อเรื่อง 2" xfId="533" xr:uid="{2A53F72E-410B-49FF-90E4-8BD698231AFC}"/>
    <cellStyle name="เชื่อมโยงหลายมิติ" xfId="534" xr:uid="{72B53FCB-0B6B-4BDC-B192-B888DC3714E2}"/>
    <cellStyle name="เซลล์ตรวจสอบ 2" xfId="535" xr:uid="{0353DD88-20C8-4269-848B-98F6DCDC63A8}"/>
    <cellStyle name="เซลล์ที่มีการเชื่อมโยง" xfId="536" xr:uid="{7F4C3127-58F2-4446-9185-7EC5E640C191}"/>
    <cellStyle name="ดี 2" xfId="537" xr:uid="{A16DEB85-6762-4449-8632-54D5E94D39D9}"/>
    <cellStyle name="ตามการเชื่อมโยงหลายมิติ" xfId="538" xr:uid="{E4BA87C0-D8B6-48E0-8E5E-6DD75ABFD0F6}"/>
    <cellStyle name="ปกติ" xfId="0" builtinId="0"/>
    <cellStyle name="ปกติ 10" xfId="539" xr:uid="{B183BA0F-CE4A-48FC-9CE8-6948CC743297}"/>
    <cellStyle name="ปกติ 11" xfId="540" xr:uid="{67F869FB-E603-401B-A448-D2BD1E047D76}"/>
    <cellStyle name="ปกติ 2" xfId="541" xr:uid="{9DA0C350-41B6-4F7A-BFCA-59E38002507D}"/>
    <cellStyle name="ปกติ 2 10" xfId="542" xr:uid="{0F8AF89B-ABC0-450F-A63F-5CA6A090BCE0}"/>
    <cellStyle name="ปกติ 2 11" xfId="543" xr:uid="{2316579C-3CB5-4207-B76E-1B20ADEE21A5}"/>
    <cellStyle name="ปกติ 2 12" xfId="544" xr:uid="{7C3AD314-5600-4EF5-A021-8CCFB6028E7F}"/>
    <cellStyle name="ปกติ 2 13" xfId="545" xr:uid="{B25F20F4-8138-4CC5-A903-27A1F8F9D4EB}"/>
    <cellStyle name="ปกติ 2 2" xfId="546" xr:uid="{9D39B189-7E53-48DC-93BF-D6717E417128}"/>
    <cellStyle name="ปกติ 2 2 2" xfId="547" xr:uid="{E9B32145-1117-408F-8026-E495ECF2CE43}"/>
    <cellStyle name="ปกติ 2 2 2 2" xfId="548" xr:uid="{6ABA45CF-6006-4696-836D-D5326C52145B}"/>
    <cellStyle name="ปกติ 2 2 3" xfId="549" xr:uid="{1E212F96-E6DB-4298-8EB2-CFCFCF0231BD}"/>
    <cellStyle name="ปกติ 2 3" xfId="550" xr:uid="{AD61359D-A04B-4CFC-B1AF-67262943215F}"/>
    <cellStyle name="ปกติ 2 3 2" xfId="551" xr:uid="{CD7582B7-3032-43BC-89DE-4AA8E3CA08B9}"/>
    <cellStyle name="ปกติ 2 3 3" xfId="552" xr:uid="{E9AF8CE3-BB65-4611-A3E5-CB2FC5D01B00}"/>
    <cellStyle name="ปกติ 2 4" xfId="553" xr:uid="{BCE99377-CF12-497A-8D54-E7CB17BBF578}"/>
    <cellStyle name="ปกติ 2 5" xfId="554" xr:uid="{0E142755-79DA-48BA-B9DF-0DBB1E9AA18D}"/>
    <cellStyle name="ปกติ 2 6" xfId="555" xr:uid="{C09B394F-9522-4541-9E37-CD36F83502F6}"/>
    <cellStyle name="ปกติ 2 7" xfId="556" xr:uid="{A5F5C3E6-F5D1-443C-9740-FC4E19B5E835}"/>
    <cellStyle name="ปกติ 2 8" xfId="557" xr:uid="{2FFBB9C5-DCC1-489D-9AAB-81079675325D}"/>
    <cellStyle name="ปกติ 2 9" xfId="558" xr:uid="{17F9D20C-A82C-4179-9FC8-57367B7D07D8}"/>
    <cellStyle name="ปกติ 3" xfId="559" xr:uid="{585A115E-E2DD-4BF2-A243-43848644F53D}"/>
    <cellStyle name="ปกติ 3 2" xfId="560" xr:uid="{AF53D3D6-B65F-4ADF-BA19-630F65A9694F}"/>
    <cellStyle name="ปกติ 3 2 2" xfId="561" xr:uid="{96CA8ED8-7C95-4B15-9189-88EFB614A05A}"/>
    <cellStyle name="ปกติ 3 2 3" xfId="562" xr:uid="{FB52F48A-35CF-4052-B4B1-ACA67043C596}"/>
    <cellStyle name="ปกติ 3 3" xfId="563" xr:uid="{75E39B8C-B49B-419B-B4FA-895A68F39613}"/>
    <cellStyle name="ปกติ 3 4" xfId="564" xr:uid="{6351AE36-EE05-45A2-8B1D-ABAFE74AA192}"/>
    <cellStyle name="ปกติ 4" xfId="565" xr:uid="{71717647-21D6-45D3-BD89-8B940CA15F92}"/>
    <cellStyle name="ปกติ 4 2" xfId="566" xr:uid="{7BD05E56-03CC-47C3-B198-8B84C9CC10E0}"/>
    <cellStyle name="ปกติ 5" xfId="567" xr:uid="{3A055B51-DE7E-432D-8150-985BD1926850}"/>
    <cellStyle name="ปกติ 5 2" xfId="568" xr:uid="{61FA6BE0-EB63-4B4F-B4DC-AE0481A96CC9}"/>
    <cellStyle name="ปกติ 6" xfId="569" xr:uid="{BC63FCA4-7FE9-49EB-9F8A-0F1EA4A1EE35}"/>
    <cellStyle name="ปกติ 6 2" xfId="570" xr:uid="{9B3DF720-9D22-467E-9BE1-C238D65D8CA6}"/>
    <cellStyle name="ปกติ 7" xfId="571" xr:uid="{E96C90DF-E672-48D0-81C9-9ED239D01C33}"/>
    <cellStyle name="ปกติ 7 4 2" xfId="572" xr:uid="{9E4AFBC0-6541-4E0D-ACE9-2985A4A61C93}"/>
    <cellStyle name="ปกติ 8" xfId="573" xr:uid="{B9DC20E2-A36E-4F61-8C7E-6AEC2CB1A6B0}"/>
    <cellStyle name="ปกติ 9" xfId="574" xr:uid="{BF2F157E-7178-4E41-A687-F4D9E1BD6E49}"/>
    <cellStyle name="ปกติ_ประมาณราคาอาคารการเรียนรู้_มก.18.01.49" xfId="575" xr:uid="{63CC3260-4E4B-42B9-83D5-08A3518E3F03}"/>
    <cellStyle name="ปกติ_ราคาโครงสร้างมนุษย์ศาสตร์ 2" xfId="576" xr:uid="{E4429D6F-D097-4CBD-98BA-0DF1AED00AB7}"/>
    <cellStyle name="ป้อนค่า 2" xfId="577" xr:uid="{DC282977-E2EF-4593-B134-F1BEC9A7D9EF}"/>
    <cellStyle name="ปานกลาง 2" xfId="578" xr:uid="{17E50A1B-9274-4DC3-9017-607D959C09B4}"/>
    <cellStyle name="เปอร์เซ็นต์ 2" xfId="579" xr:uid="{91C4DB60-7BAF-4135-9187-FC900CCD73B0}"/>
    <cellStyle name="เปอร์เซ็นต์ 2 2" xfId="580" xr:uid="{D37320C8-7A92-4872-B395-F14D4CF80279}"/>
    <cellStyle name="เปอร์เซ็นต์ 3" xfId="581" xr:uid="{76BC1D31-A991-4104-84C4-34772DD2294E}"/>
    <cellStyle name="เปอร์เซ็นต์ 4" xfId="582" xr:uid="{33D6509B-9179-44E6-B69F-CE502E0FFAF3}"/>
    <cellStyle name="เปอร์เซ็นต์ 5" xfId="583" xr:uid="{23906B92-156F-4E76-835C-A643FA8E7C75}"/>
    <cellStyle name="เปอร์เซ็นต์ 6" xfId="584" xr:uid="{DEC76180-68B0-4D1E-80FD-CD8683251C30}"/>
    <cellStyle name="ผลรวม 2" xfId="585" xr:uid="{AB031066-A1FB-472C-8B2F-83987F660814}"/>
    <cellStyle name="แย่ 2" xfId="586" xr:uid="{D26D168D-42BC-40CB-8011-33D268DD61E0}"/>
    <cellStyle name="ฤธถ [0]_laroux" xfId="587" xr:uid="{E1A3847F-D5DF-4A08-9BF1-B267DE1514A4}"/>
    <cellStyle name="ฤธถ_laroux" xfId="588" xr:uid="{F74C8F56-19F9-4978-9621-38E80E419C89}"/>
    <cellStyle name="ล๋ศญ [0]_laroux" xfId="589" xr:uid="{9D92E9FD-DF98-47E4-BEF9-0072B7C6F4F5}"/>
    <cellStyle name="ล๋ศญ_laroux" xfId="590" xr:uid="{96DA3D8D-CAE9-4935-B8AB-0DD3DED68446}"/>
    <cellStyle name="ลักษณะ 1" xfId="591" xr:uid="{35BB345A-3910-4DA1-8349-352BD18BE09B}"/>
    <cellStyle name="ลักษณะ 2" xfId="592" xr:uid="{D2CCAE75-F638-40E6-BB27-9D33C02CD867}"/>
    <cellStyle name="ลักษณะ 3" xfId="593" xr:uid="{734A12B1-D61D-4B67-BA48-A858878D7915}"/>
    <cellStyle name="วฅมุ_laroux" xfId="594" xr:uid="{82BE513E-09E4-4FC2-A231-00343D0F1549}"/>
    <cellStyle name="สกุลเงิน" xfId="276" builtinId="4"/>
    <cellStyle name="สกุลเงิน 2" xfId="595" xr:uid="{5913C21C-B1E3-4139-862F-F2D993FA34C8}"/>
    <cellStyle name="ส่วนที่ถูกเน้น1 2" xfId="596" xr:uid="{CB25177D-3582-478A-86A5-1ACC6A0F48DD}"/>
    <cellStyle name="ส่วนที่ถูกเน้น2 2" xfId="597" xr:uid="{429A2366-6698-4E36-92F4-76EB977E4AC6}"/>
    <cellStyle name="ส่วนที่ถูกเน้น3 2" xfId="598" xr:uid="{1B8CDFAF-1F42-4D45-B002-5413FC2862E7}"/>
    <cellStyle name="ส่วนที่ถูกเน้น4 2" xfId="599" xr:uid="{B7045AD4-136F-4B99-8447-19F7369DF41B}"/>
    <cellStyle name="ส่วนที่ถูกเน้น5 2" xfId="600" xr:uid="{8864FF4A-46AB-46D4-9806-F1908086CC61}"/>
    <cellStyle name="ส่วนที่ถูกเน้น6 2" xfId="601" xr:uid="{0ADF9609-B506-4A7C-B08A-4FD9CD8DE81D}"/>
    <cellStyle name="เส้นขอบขวา" xfId="602" xr:uid="{99455A7A-BC5C-46EB-B185-B5A15226EFDD}"/>
    <cellStyle name="แสดงผล 2" xfId="603" xr:uid="{D9DA6924-6476-4101-9E9D-911E4AAEEAE6}"/>
    <cellStyle name="หมายเหตุ 2" xfId="604" xr:uid="{0ABF1F3D-2F17-45A0-BB3E-910BC38BB2F3}"/>
    <cellStyle name="หัวเรื่อง 1 2" xfId="605" xr:uid="{9B4DCD20-7B91-45F7-95E0-1278C8F9FD96}"/>
    <cellStyle name="หัวเรื่อง 2 2" xfId="606" xr:uid="{09AD80FD-2CFC-414D-83D6-7D78C8CB56DE}"/>
    <cellStyle name="หัวเรื่อง 3 2" xfId="607" xr:uid="{5352D9D3-32BE-4DFF-AD92-48675785704B}"/>
    <cellStyle name="หัวเรื่อง 4 2" xfId="608" xr:uid="{0CA0876F-05C5-46F7-B67A-3716A17715BA}"/>
    <cellStyle name="桁区切り_List-dwgist-" xfId="609" xr:uid="{56C20C4E-995E-4AB7-97B0-D88391368025}"/>
    <cellStyle name="標準_1.Estimation" xfId="610" xr:uid="{58090A01-E0B2-451E-8344-E2F356265BE9}"/>
    <cellStyle name="猝鮖｢ﾍｺ｢ﾇﾒ" xfId="611" xr:uid="{E5CFA606-E16A-4D45-82F3-680058BBF9B9}"/>
    <cellStyle name="通貨_laroux" xfId="612" xr:uid="{6B413FC9-E4A9-4105-B211-26161126D0D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avit/Library/Containers/com.apple.mail/Data/Library/Mail%20Downloads/037D7BFF-9073-4075-9947-E763085C9207/BOQ%20%20(Project%20Samyan)%20Prelim%20DC1%20(08-06-67)%20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산근"/>
      <sheetName val="Cost2"/>
      <sheetName val="Sheet1"/>
      <sheetName val="FR"/>
      <sheetName val="boq"/>
      <sheetName val="วัดใต้"/>
      <sheetName val="#REF"/>
      <sheetName val="封面 "/>
      <sheetName val="粉刷"/>
      <sheetName val="裝修"/>
      <sheetName val="風管工程"/>
      <sheetName val="合約價"/>
      <sheetName val="ราคาต่อหน่วย2-9"/>
      <sheetName val="รวมราคาทั้งสิ้น"/>
      <sheetName val="????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_x0000__x0000__x0000__x0000__x0000_@_x001c__x0014__x0000__x0000__x0000__x0000__x0000__x0002__x0011__x0014__x0000__x0000__x0000__x0000__x0000_ñCe?_x0001__x0000__x0000__x0000_0_x0000_"/>
      <sheetName val=""/>
      <sheetName val="FAB별"/>
      <sheetName val="SUM-AIR-Submit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Concrete Beam"/>
      <sheetName val="?????@_x001c__x0014_?????_x0002__x0011__x0014_?????ñCe?_x0001_???0?"/>
      <sheetName val="Boq(1)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封面_"/>
      <sheetName val="@ñCe?0"/>
      <sheetName val="____"/>
      <sheetName val="_____@_x001c__x0014_______x0002__x0011__x0014______ñCe__x0001____0_"/>
      <sheetName val="Cctmst"/>
      <sheetName val="封面_1"/>
      <sheetName val="封面_2"/>
      <sheetName val="封面_3"/>
      <sheetName val="SCIB_Proforma"/>
      <sheetName val="SCIB_Data"/>
      <sheetName val="PL"/>
      <sheetName val="@ñCe_0"/>
      <sheetName val="Invoice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AN REDUCED 1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?????@??????????ñCe????0?"/>
      <sheetName val="Concrete_Beam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_x005f_x0000__x005f_x0000__x005f_x0000__x005f_x0000__x0"/>
      <sheetName val="_____@_x005f_x001c__x005f_x0014_______x0002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3 Architectural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Cost per SQM_M&amp;E"/>
      <sheetName val="封面_4"/>
      <sheetName val="KKC Brkdwn"/>
      <sheetName val="Factor F Data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stair"/>
      <sheetName val="Construction"/>
      <sheetName val="schedule_1"/>
      <sheetName val="l-fixer"/>
      <sheetName val="Bill No. 2 - Carpark"/>
      <sheetName val=" FS"/>
      <sheetName val="Sch_1_EE"/>
      <sheetName val="Sch.2 SN"/>
      <sheetName val="Sch.3 FP"/>
      <sheetName val="Sch.4 AC"/>
      <sheetName val="Sch.6 Prelim"/>
      <sheetName val="ปี 2562"/>
      <sheetName val="จ่ายเงิน"/>
      <sheetName val="?????@_x005f_x001c__x005f_x0014_?????_x0002"/>
      <sheetName val="ค่าใช้จ่ายและแผนการเบิก"/>
      <sheetName val="Grand Summary ( Variation)"/>
      <sheetName val="ค่าใช้จ่ายและแผนการเบิกolan"/>
      <sheetName val="ST work con.M"/>
      <sheetName val="ST work con.carpark"/>
      <sheetName val="ST work M"/>
      <sheetName val="ST work Facad(M) "/>
      <sheetName val="ST work carpark"/>
      <sheetName val="back up arc.Car Park"/>
      <sheetName val="backup str.carpark"/>
      <sheetName val="back up arc. M"/>
      <sheetName val="แยกงาน ผนัง พื้น ฝ้า สี"/>
      <sheetName val="Grand SUMMARY MEP "/>
      <sheetName val="แยกงาน"/>
      <sheetName val="แยกงาน (2)"/>
      <sheetName val="Sum.ALL"/>
      <sheetName val="รายการ VE"/>
      <sheetName val="PILE"/>
      <sheetName val="sum_ARC"/>
      <sheetName val="Public"/>
      <sheetName val="รวมห้องพัก"/>
      <sheetName val="HS"/>
      <sheetName val="Type A-1"/>
      <sheetName val="Type A-1M"/>
      <sheetName val="Type B-1"/>
      <sheetName val="Type C1"/>
      <sheetName val="Type C-2"/>
      <sheetName val="Type C-3"/>
      <sheetName val="Type C-5"/>
      <sheetName val="Type DP-5"/>
      <sheetName val="Type LOFT-1"/>
      <sheetName val="Type LOFT-2 "/>
      <sheetName val="Type LOFT-2M"/>
      <sheetName val="Type LOFT 3"/>
      <sheetName val="Type LOFT-4"/>
      <sheetName val="Type LOFT-5"/>
      <sheetName val="Type LOFT-6"/>
      <sheetName val="Type LOFT-7"/>
      <sheetName val="Type PH-A"/>
      <sheetName val="Type PH-B"/>
      <sheetName val="Type PH-C"/>
      <sheetName val="Type PH-D"/>
      <sheetName val="Type PH-E"/>
      <sheetName val="Hard"/>
      <sheetName val="Sum LAND"/>
      <sheetName val="Landscape"/>
      <sheetName val="SUM M&amp;E"/>
      <sheetName val="SN"/>
      <sheetName val="AC"/>
      <sheetName val="EX-WORK"/>
      <sheetName val="_x0000__x0000__x0000__x0000__x0"/>
      <sheetName val="_____@_x001c__x0014_______x0002"/>
      <sheetName val="_x005f_x005f_x005f_x0000__x005f_x005f_x005f_x0000__x005"/>
      <sheetName val="_____@_x005f_x005f_x005f_x001c__x005f_x005f_x0014"/>
      <sheetName val="_____@__________ñCe____0_"/>
      <sheetName val="A1.2"/>
      <sheetName val="index"/>
      <sheetName val="合成単価作成・-BLDG"/>
      <sheetName val="_____@_x005f_x005f_x005f_x001c__x0014"/>
      <sheetName val="_x005f_x005f_x005f_x005f_x005f_x005f_x005f_x0000__x005f"/>
      <sheetName val="_____@_x005f_x005f_x005f_x005f_x005f_x005f_x005f_x001c_"/>
      <sheetName val="_x005f_x0000__x005f_x0000__x005"/>
      <sheetName val="_____@_x005f_x001c__x0014"/>
      <sheetName val="A"/>
      <sheetName val="Fee Rate Summary"/>
      <sheetName val="Discounted Cash Flow"/>
      <sheetName val="mat"/>
      <sheetName val="QuantitySegment"/>
      <sheetName val="Garph Work-Cost"/>
      <sheetName val="Sheet5"/>
      <sheetName val="ปร5"/>
      <sheetName val="ราคาวัสดุ"/>
      <sheetName val="10 ข้อมูลวัสดุ-ค่าดำเนิน"/>
      <sheetName val="REF ONLY2"/>
      <sheetName val="King 1"/>
      <sheetName val="Construction cost assumption"/>
      <sheetName val="JLL Assumption"/>
      <sheetName val="Retail Program&amp;Rev Assumption"/>
      <sheetName val="_____@_x005f_x001c__x005f_x005f_x0014"/>
      <sheetName val="_x005f_x005f_x005f_x0000__x005f"/>
      <sheetName val="_____@_x005f_x005f_x005f_x001c_"/>
      <sheetName val="cov-estimate"/>
      <sheetName val="OR21 Final Forecast Rev.2"/>
      <sheetName val="Summary Forecast Budget 1&amp;2"/>
      <sheetName val="Summary Forecast Budget Rev 2"/>
      <sheetName val="Backup OR21 "/>
      <sheetName val="BOQ  VI 03.09.19 "/>
      <sheetName val="Backup BR.BMA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IMP OR21 2019.07.11"/>
      <sheetName val="Q190802"/>
      <sheetName val="Total"/>
      <sheetName val="back up FL.4"/>
      <sheetName val="一発シート"/>
      <sheetName val="BOX Cryostat Details"/>
      <sheetName val="Driver Linac Layout"/>
      <sheetName val="Inputs"/>
      <sheetName val="Magnet Details"/>
      <sheetName val="แผนงาน อบต ท่าลาน(ส่งเทศบาล)"/>
      <sheetName val="detail "/>
      <sheetName val="Car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Mat_Source"/>
      <sheetName val="Unit_Div6"/>
      <sheetName val="ทำนบดิน 4"/>
      <sheetName val="Purchase Order"/>
      <sheetName val="Customize Your Purchase Order"/>
      <sheetName val="?????@_x005f_x005f_x005f_x001c__x005f_x005f_x0014"/>
      <sheetName val="FitOutConfCentre"/>
      <sheetName val="Sap_Actual"/>
      <sheetName val="ส่งมอบงาน_"/>
      <sheetName val="Grand_Summary_(2)"/>
      <sheetName val="Grand_Summary_"/>
      <sheetName val="_BOQ_WELCOME_"/>
      <sheetName val="Grand_Sum_VO"/>
      <sheetName val="Sum_VIP_VO"/>
      <sheetName val="wa"/>
      <sheetName val="______________________Ce______2"/>
      <sheetName val="_x005f_x005f_x005F"/>
      <sheetName val="????_x0"/>
      <sheetName val="5-2"/>
      <sheetName val="ค่าขนส่ง-1"/>
      <sheetName val="封面_5"/>
      <sheetName val="SUMMERY_(BOQ)4"/>
      <sheetName val="FIRST_FLOOR4"/>
      <sheetName val="SECOND_FLOOR4"/>
      <sheetName val="3RD_FLOOR4"/>
      <sheetName val="4_TH_FLOOR4"/>
      <sheetName val="1ST-4TH_DOOR_WORK4"/>
      <sheetName val="1ST-4TH_MAIL&amp;FEMALE_TOILET4"/>
      <sheetName val="5THFLOOR_LIFT_LOBBY&amp;CORRIDOR4"/>
      <sheetName val="Back_Up4"/>
      <sheetName val="Concrete_Beam4"/>
      <sheetName val="SAN_REDUCED_1"/>
      <sheetName val="S3_Architectural"/>
      <sheetName val="Ratio_Quantities"/>
      <sheetName val="Column_VE_(Coppper)"/>
      <sheetName val="CORE_WALL_(GL_38-39_I-R)VE"/>
      <sheetName val="CORE_WALL_(GL_14-19_I-R)VE"/>
      <sheetName val="CORE_WALL_(GL_27-28_C-F)VE"/>
      <sheetName val="CORE_WALL_(GL_53-54_J)VE"/>
      <sheetName val="CORE_WALL_(GL_56-57_J-P)VE"/>
      <sheetName val="CORE_WALL_(GL_33_C-L)VE"/>
      <sheetName val="RC_Wall"/>
      <sheetName val="Struc__Steel"/>
      <sheetName val="Std_RC_Wall"/>
      <sheetName val="Std__Column_"/>
      <sheetName val="Struc_Check_Table_อาคาร_1"/>
      <sheetName val="ข้อมูลประตู_T1"/>
      <sheetName val="ข้อมูลหน้าต่าง_T1"/>
      <sheetName val="ข้อมูลหน้าต่าง_T3"/>
      <sheetName val="ข้อมูลประตู_T2"/>
      <sheetName val="_FS"/>
      <sheetName val="Sch_2_SN"/>
      <sheetName val="Sch_3_FP"/>
      <sheetName val="Sch_4_AC"/>
      <sheetName val="Sch_6_Prelim"/>
      <sheetName val="รายการ_VE"/>
      <sheetName val="Type_A-1"/>
      <sheetName val="Type_A-1M"/>
      <sheetName val="Type_B-1"/>
      <sheetName val="Type_C1"/>
      <sheetName val="Type_C-2"/>
      <sheetName val="Type_C-3"/>
      <sheetName val="Type_C-5"/>
      <sheetName val="Type_DP-5"/>
      <sheetName val="Type_LOFT-1"/>
      <sheetName val="Type_LOFT-2_"/>
      <sheetName val="Type_LOFT-2M"/>
      <sheetName val="Type_LOFT_3"/>
      <sheetName val="Type_LOFT-4"/>
      <sheetName val="Type_LOFT-5"/>
      <sheetName val="Type_LOFT-6"/>
      <sheetName val="Type_LOFT-7"/>
      <sheetName val="Type_PH-A"/>
      <sheetName val="Type_PH-B"/>
      <sheetName val="Type_PH-C"/>
      <sheetName val="Type_PH-D"/>
      <sheetName val="Type_PH-E"/>
      <sheetName val="Sum_LAND"/>
      <sheetName val="SUM_M&amp;E"/>
      <sheetName val="TOTAL_-BUILDING_E1"/>
      <sheetName val="SUM_-_MEP(E1)_"/>
      <sheetName val="Air(E1_)"/>
      <sheetName val="Fp(E1)___"/>
      <sheetName val="SUMMARY_MEP"/>
      <sheetName val="SUM_-_MEP_BUILDING"/>
      <sheetName val="Electrical_System_"/>
      <sheetName val="Commuication_System"/>
      <sheetName val="Air_Conditioning__System__"/>
      <sheetName val="Sanitary_System_"/>
      <sheetName val="Fire_Protection_System_"/>
      <sheetName val="ปี_2562"/>
      <sheetName val="Data_Sheet"/>
      <sheetName val="EST-FOOTING_(G)"/>
      <sheetName val="Cost_per_SQM_M&amp;E"/>
      <sheetName val="KKC_Brkdwn"/>
      <sheetName val="Factor_F_Data"/>
      <sheetName val="Grand_Summary_(_Variation)"/>
      <sheetName val="ST_work_con_M"/>
      <sheetName val="ST_work_con_carpark"/>
      <sheetName val="ST_work_M"/>
      <sheetName val="ST_work_Facad(M)_"/>
      <sheetName val="ST_work_carpark"/>
      <sheetName val="back_up_arc_Car_Park"/>
      <sheetName val="backup_str_carpark"/>
      <sheetName val="back_up_arc__M"/>
      <sheetName val="แยกงาน_ผนัง_พื้น_ฝ้า_สี"/>
      <sheetName val="Grand_SUMMARY_MEP_"/>
      <sheetName val="แยกงาน_(2)"/>
      <sheetName val="_x0"/>
      <sheetName val="_____@______x0002"/>
      <sheetName val="King_1"/>
      <sheetName val="Discounted_Cash_Flow"/>
      <sheetName val="Garph_Work-Cost"/>
      <sheetName val="10_ข้อมูลวัสดุ-ค่าดำเนิน"/>
      <sheetName val="REF_ONLY2"/>
      <sheetName val="Fee_Rate_Summary"/>
      <sheetName val="A1_2"/>
      <sheetName val="Bill_No__2_-_Carpark"/>
      <sheetName val="แผนงาน_อบต_ท่าลาน(ส่งเทศบาล)"/>
      <sheetName val="OR21_Final_Forecast_Rev_2"/>
      <sheetName val="Summary_Forecast_Budget_1&amp;2"/>
      <sheetName val="Summary_Forecast_Budget_Rev_2"/>
      <sheetName val="Backup_OR21_"/>
      <sheetName val="BOQ__VI_03_09_19_"/>
      <sheetName val="Backup_BR_BMA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IMP_OR21_2019_07_11"/>
      <sheetName val="detail_"/>
      <sheetName val="Construction_cost_assumption"/>
      <sheetName val="JLL_Assumption"/>
      <sheetName val="Quotation-B1"/>
      <sheetName val="Summary"/>
      <sheetName val="structur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 refreshError="1"/>
      <sheetData sheetId="252" refreshError="1"/>
      <sheetData sheetId="253"/>
      <sheetData sheetId="254"/>
      <sheetData sheetId="255" refreshError="1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  <sheetName val="Cctmst"/>
      <sheetName val="Main Summary"/>
      <sheetName val="SH-F"/>
      <sheetName val="SH-D"/>
      <sheetName val="PL"/>
      <sheetName val="Main_Summary"/>
      <sheetName val="UMC Fire proofing"/>
      <sheetName val="Price"/>
      <sheetName val="Item.cal"/>
      <sheetName val="Manpower+Equip"/>
      <sheetName val="Mat+Sub.con"/>
      <sheetName val="ประมาณการประตูหน้าต่าง "/>
      <sheetName val="เตรียมการและบริหารโครงการ"/>
      <sheetName val="BOX Cryostat Details"/>
      <sheetName val="Driver Linac Layout"/>
      <sheetName val="Inputs"/>
      <sheetName val="Magnet Details"/>
      <sheetName val="ภูมิทัศน์"/>
      <sheetName val="DETAIL "/>
      <sheetName val="Purchase Order"/>
      <sheetName val="Building 04"/>
      <sheetName val="Calc"/>
      <sheetName val="I-slab"/>
      <sheetName val="A1.2"/>
      <sheetName val="Material"/>
      <sheetName val="covert (2)"/>
      <sheetName val="covert_(2)"/>
      <sheetName val="covert_(2)1"/>
      <sheetName val="Mat_Source"/>
      <sheetName val="Unit_Div6"/>
      <sheetName val="หน้า ปมก"/>
      <sheetName val="Hauling"/>
      <sheetName val="Main Sum (Hotel &amp; Residences)"/>
      <sheetName val="ค่าขนส่ง(6ล้อ)"/>
      <sheetName val="ค่าขนส่ง(พ่วง)"/>
      <sheetName val="Mat"/>
      <sheetName val="FR"/>
      <sheetName val="liste"/>
      <sheetName val="Form1"/>
      <sheetName val="wpc2(2)"/>
      <sheetName val="Book 1 Summary"/>
      <sheetName val="Furnitur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หมวดงานเตรียมการ"/>
      <sheetName val="นั่งร้าน"/>
      <sheetName val="หมวดงานรื้อถอน"/>
      <sheetName val="หมวดงานโครงสร้าง "/>
      <sheetName val="งานสถาปัตยกรรม"/>
      <sheetName val="ลิฟท์"/>
      <sheetName val="งานภายนอก"/>
      <sheetName val="Sheet1"/>
    </sheetNames>
    <sheetDataSet>
      <sheetData sheetId="0">
        <row r="2">
          <cell r="A2" t="str">
            <v>ชื่อโครงการ / งานก่อสร้างอาคาร  SAMYAN APARTMENT AND HOTEL RAMA IV</v>
          </cell>
        </row>
        <row r="3">
          <cell r="A3" t="str">
            <v xml:space="preserve">สถานที่ก่อสร้าง /  ถนนพระรามที่ 4 แขวงมหาพฤฒาราม เขตบางรัก กรุงเทพมหานคร     </v>
          </cell>
        </row>
        <row r="4">
          <cell r="A4" t="str">
            <v>หน่วยงานเจ้าของโครงการ / บริษัท เซนิท แมนเนจเม้นต์ จำกัด</v>
          </cell>
        </row>
        <row r="5">
          <cell r="A5" t="str">
            <v xml:space="preserve">ผู้ออกแบบ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8B3BF-FAA8-4CAA-AF7A-0C69D9387295}">
  <sheetPr>
    <tabColor theme="5"/>
    <pageSetUpPr fitToPage="1"/>
  </sheetPr>
  <dimension ref="A1:N88"/>
  <sheetViews>
    <sheetView tabSelected="1" topLeftCell="A26" zoomScale="96" zoomScaleNormal="96" zoomScaleSheetLayoutView="68" workbookViewId="0">
      <selection activeCell="J16" sqref="J16"/>
    </sheetView>
  </sheetViews>
  <sheetFormatPr defaultColWidth="11.42578125" defaultRowHeight="21"/>
  <cols>
    <col min="1" max="1" width="8.7109375" style="1" customWidth="1"/>
    <col min="2" max="2" width="38.5703125" style="1" customWidth="1"/>
    <col min="3" max="3" width="11.42578125" style="151" customWidth="1"/>
    <col min="4" max="4" width="11" style="145" customWidth="1"/>
    <col min="5" max="5" width="12" style="152" customWidth="1"/>
    <col min="6" max="6" width="16.28515625" style="152" bestFit="1" customWidth="1"/>
    <col min="7" max="7" width="12.42578125" style="152" customWidth="1"/>
    <col min="8" max="8" width="16.5703125" style="152" customWidth="1"/>
    <col min="9" max="9" width="21.7109375" style="152" customWidth="1"/>
    <col min="10" max="10" width="18.28515625" style="152" customWidth="1"/>
    <col min="11" max="11" width="11.42578125" style="1"/>
    <col min="12" max="12" width="13.7109375" style="1" bestFit="1" customWidth="1"/>
    <col min="13" max="13" width="14.7109375" style="1" bestFit="1" customWidth="1"/>
    <col min="14" max="14" width="15" style="1" customWidth="1"/>
    <col min="15" max="16384" width="11.42578125" style="1"/>
  </cols>
  <sheetData>
    <row r="1" spans="1:11" ht="24" thickBot="1">
      <c r="A1" s="980" t="s">
        <v>5</v>
      </c>
      <c r="B1" s="981"/>
      <c r="C1" s="981"/>
      <c r="D1" s="981"/>
      <c r="E1" s="981"/>
      <c r="F1" s="981"/>
      <c r="G1" s="981"/>
      <c r="H1" s="981"/>
      <c r="I1" s="982"/>
    </row>
    <row r="2" spans="1:11" ht="23.25">
      <c r="A2" s="721" t="s">
        <v>230</v>
      </c>
      <c r="B2" s="722"/>
      <c r="C2" s="723"/>
      <c r="D2" s="724"/>
      <c r="E2" s="724"/>
      <c r="F2" s="725"/>
      <c r="G2" s="724"/>
      <c r="H2" s="725"/>
      <c r="I2" s="726"/>
    </row>
    <row r="3" spans="1:11" ht="23.25">
      <c r="A3" s="711" t="s">
        <v>231</v>
      </c>
      <c r="B3" s="663"/>
      <c r="C3" s="664"/>
      <c r="D3" s="665"/>
      <c r="E3" s="665"/>
      <c r="F3" s="727"/>
      <c r="G3" s="665"/>
      <c r="H3" s="727"/>
      <c r="I3" s="728"/>
    </row>
    <row r="4" spans="1:11" ht="23.25">
      <c r="A4" s="711" t="s">
        <v>232</v>
      </c>
      <c r="B4" s="663"/>
      <c r="C4" s="664"/>
      <c r="D4" s="665"/>
      <c r="E4" s="665"/>
      <c r="F4" s="727"/>
      <c r="G4" s="665"/>
      <c r="H4" s="729"/>
      <c r="I4" s="730"/>
    </row>
    <row r="5" spans="1:11" ht="23.25">
      <c r="A5" s="731" t="s">
        <v>6</v>
      </c>
      <c r="B5" s="665"/>
      <c r="C5" s="664"/>
      <c r="D5" s="674"/>
      <c r="E5" s="663"/>
      <c r="F5" s="663" t="s">
        <v>491</v>
      </c>
      <c r="G5" s="732"/>
      <c r="H5" s="727"/>
      <c r="I5" s="655"/>
    </row>
    <row r="6" spans="1:11" ht="23.25">
      <c r="A6" s="715" t="s">
        <v>490</v>
      </c>
      <c r="B6" s="716"/>
      <c r="C6" s="717"/>
      <c r="D6" s="718"/>
      <c r="E6" s="733"/>
      <c r="F6" s="719"/>
      <c r="G6" s="719"/>
      <c r="H6" s="717"/>
      <c r="I6" s="720"/>
    </row>
    <row r="7" spans="1:11" ht="23.25">
      <c r="A7" s="983" t="s">
        <v>8</v>
      </c>
      <c r="B7" s="984" t="s">
        <v>9</v>
      </c>
      <c r="C7" s="985" t="s">
        <v>10</v>
      </c>
      <c r="D7" s="984" t="s">
        <v>11</v>
      </c>
      <c r="E7" s="986" t="s">
        <v>12</v>
      </c>
      <c r="F7" s="987"/>
      <c r="G7" s="988" t="s">
        <v>13</v>
      </c>
      <c r="H7" s="989"/>
      <c r="I7" s="3" t="s">
        <v>14</v>
      </c>
    </row>
    <row r="8" spans="1:11" ht="23.25">
      <c r="A8" s="983"/>
      <c r="B8" s="984"/>
      <c r="C8" s="985"/>
      <c r="D8" s="984"/>
      <c r="E8" s="153" t="s">
        <v>15</v>
      </c>
      <c r="F8" s="4" t="s">
        <v>16</v>
      </c>
      <c r="G8" s="153" t="s">
        <v>15</v>
      </c>
      <c r="H8" s="4" t="s">
        <v>16</v>
      </c>
      <c r="I8" s="5" t="s">
        <v>17</v>
      </c>
    </row>
    <row r="9" spans="1:11" ht="23.25">
      <c r="A9" s="6"/>
      <c r="B9" s="2" t="s">
        <v>96</v>
      </c>
      <c r="C9" s="7"/>
      <c r="D9" s="8"/>
      <c r="E9" s="9"/>
      <c r="F9" s="10"/>
      <c r="G9" s="9"/>
      <c r="H9" s="10"/>
      <c r="I9" s="11"/>
    </row>
    <row r="10" spans="1:11" ht="23.25">
      <c r="A10" s="350"/>
      <c r="B10" s="351"/>
      <c r="C10" s="352"/>
      <c r="D10" s="95"/>
      <c r="E10" s="353"/>
      <c r="F10" s="354"/>
      <c r="G10" s="353"/>
      <c r="H10" s="354"/>
      <c r="I10" s="355"/>
    </row>
    <row r="11" spans="1:11" ht="23.25">
      <c r="A11" s="135">
        <v>1</v>
      </c>
      <c r="B11" s="220" t="s">
        <v>201</v>
      </c>
      <c r="C11" s="405">
        <v>1</v>
      </c>
      <c r="D11" s="407" t="s">
        <v>152</v>
      </c>
      <c r="E11" s="221"/>
      <c r="F11" s="223"/>
      <c r="G11" s="223"/>
      <c r="H11" s="223"/>
      <c r="I11" s="356">
        <v>3000000</v>
      </c>
      <c r="J11" s="152">
        <f>I11/C31</f>
        <v>411.91816559110259</v>
      </c>
    </row>
    <row r="12" spans="1:11" ht="26.25">
      <c r="A12" s="357">
        <v>2</v>
      </c>
      <c r="B12" s="220" t="s">
        <v>98</v>
      </c>
      <c r="C12" s="405">
        <v>1</v>
      </c>
      <c r="D12" s="407" t="s">
        <v>152</v>
      </c>
      <c r="E12" s="221"/>
      <c r="F12" s="223"/>
      <c r="G12" s="358"/>
      <c r="H12" s="223"/>
      <c r="I12" s="356"/>
      <c r="J12" s="925"/>
      <c r="K12" s="145"/>
    </row>
    <row r="13" spans="1:11" s="146" customFormat="1" ht="26.25">
      <c r="A13" s="12">
        <v>3</v>
      </c>
      <c r="B13" s="154" t="s">
        <v>0</v>
      </c>
      <c r="C13" s="405">
        <v>1</v>
      </c>
      <c r="D13" s="407" t="s">
        <v>152</v>
      </c>
      <c r="E13" s="141"/>
      <c r="F13" s="161"/>
      <c r="G13" s="161"/>
      <c r="H13" s="161"/>
      <c r="I13" s="162">
        <v>13776150.5</v>
      </c>
      <c r="J13" s="926">
        <f>I13/C31</f>
        <v>1891.5488809556502</v>
      </c>
      <c r="K13" s="147"/>
    </row>
    <row r="14" spans="1:11" s="146" customFormat="1" ht="26.25">
      <c r="A14" s="12">
        <v>4</v>
      </c>
      <c r="B14" s="154" t="s">
        <v>2</v>
      </c>
      <c r="C14" s="405">
        <v>1</v>
      </c>
      <c r="D14" s="407" t="s">
        <v>152</v>
      </c>
      <c r="E14" s="141"/>
      <c r="F14" s="161"/>
      <c r="G14" s="161"/>
      <c r="H14" s="161"/>
      <c r="I14" s="162">
        <v>16587320</v>
      </c>
      <c r="J14" s="926">
        <f>I14/C31</f>
        <v>2277.5394754908693</v>
      </c>
      <c r="K14" s="147"/>
    </row>
    <row r="15" spans="1:11" s="146" customFormat="1" ht="26.25">
      <c r="A15" s="12">
        <v>5</v>
      </c>
      <c r="B15" s="154" t="s">
        <v>69</v>
      </c>
      <c r="C15" s="405">
        <v>1</v>
      </c>
      <c r="D15" s="407" t="s">
        <v>152</v>
      </c>
      <c r="E15" s="141"/>
      <c r="F15" s="161"/>
      <c r="G15" s="161"/>
      <c r="H15" s="161"/>
      <c r="I15" s="948">
        <v>15000000</v>
      </c>
      <c r="J15" s="926"/>
    </row>
    <row r="16" spans="1:11" s="146" customFormat="1" ht="26.25">
      <c r="A16" s="12">
        <v>6</v>
      </c>
      <c r="B16" s="154" t="s">
        <v>3</v>
      </c>
      <c r="C16" s="405">
        <v>1</v>
      </c>
      <c r="D16" s="407" t="s">
        <v>152</v>
      </c>
      <c r="E16" s="141"/>
      <c r="F16" s="161"/>
      <c r="G16" s="161"/>
      <c r="H16" s="161"/>
      <c r="I16" s="948"/>
      <c r="J16" s="926"/>
    </row>
    <row r="17" spans="1:14" s="146" customFormat="1" ht="26.25">
      <c r="A17" s="12">
        <v>7</v>
      </c>
      <c r="B17" s="154" t="s">
        <v>4</v>
      </c>
      <c r="C17" s="405">
        <v>1</v>
      </c>
      <c r="D17" s="407" t="s">
        <v>152</v>
      </c>
      <c r="E17" s="141"/>
      <c r="F17" s="161"/>
      <c r="G17" s="161"/>
      <c r="H17" s="161"/>
      <c r="I17" s="948">
        <v>5000000</v>
      </c>
      <c r="J17" s="926"/>
    </row>
    <row r="18" spans="1:14" s="146" customFormat="1" ht="26.25">
      <c r="A18" s="12">
        <v>8</v>
      </c>
      <c r="B18" s="154" t="s">
        <v>202</v>
      </c>
      <c r="C18" s="405">
        <v>1</v>
      </c>
      <c r="D18" s="407" t="s">
        <v>152</v>
      </c>
      <c r="E18" s="141"/>
      <c r="F18" s="161"/>
      <c r="G18" s="161"/>
      <c r="H18" s="161"/>
      <c r="I18" s="279"/>
      <c r="J18" s="926"/>
    </row>
    <row r="19" spans="1:14" s="146" customFormat="1" ht="26.25">
      <c r="A19" s="12">
        <v>9</v>
      </c>
      <c r="B19" s="154" t="s">
        <v>40</v>
      </c>
      <c r="C19" s="405">
        <v>1</v>
      </c>
      <c r="D19" s="407" t="s">
        <v>152</v>
      </c>
      <c r="E19" s="141"/>
      <c r="F19" s="161"/>
      <c r="G19" s="161"/>
      <c r="H19" s="161"/>
      <c r="I19" s="279"/>
      <c r="J19" s="926"/>
    </row>
    <row r="20" spans="1:14" s="148" customFormat="1" ht="26.25">
      <c r="A20" s="359" t="s">
        <v>395</v>
      </c>
      <c r="B20" s="360" t="s">
        <v>480</v>
      </c>
      <c r="C20" s="405">
        <v>1</v>
      </c>
      <c r="D20" s="407" t="s">
        <v>152</v>
      </c>
      <c r="E20" s="361"/>
      <c r="F20" s="161"/>
      <c r="G20" s="362"/>
      <c r="H20" s="161">
        <f>+งานภายนอก!H29</f>
        <v>0</v>
      </c>
      <c r="I20" s="162"/>
      <c r="J20" s="927"/>
    </row>
    <row r="21" spans="1:14" s="146" customFormat="1" ht="26.25">
      <c r="A21" s="12"/>
      <c r="B21" s="154"/>
      <c r="C21" s="160"/>
      <c r="D21" s="143"/>
      <c r="E21" s="141"/>
      <c r="F21" s="161"/>
      <c r="G21" s="362"/>
      <c r="H21" s="161"/>
      <c r="I21" s="162"/>
      <c r="J21" s="926"/>
    </row>
    <row r="22" spans="1:14" s="146" customFormat="1" ht="26.25">
      <c r="A22" s="149"/>
      <c r="B22" s="155"/>
      <c r="C22" s="163"/>
      <c r="D22" s="144"/>
      <c r="E22" s="142"/>
      <c r="F22" s="164"/>
      <c r="G22" s="363"/>
      <c r="H22" s="164"/>
      <c r="I22" s="364"/>
      <c r="J22" s="926"/>
    </row>
    <row r="23" spans="1:14" s="146" customFormat="1" ht="26.25">
      <c r="A23" s="13"/>
      <c r="B23" s="156" t="s">
        <v>97</v>
      </c>
      <c r="C23" s="165"/>
      <c r="D23" s="166"/>
      <c r="E23" s="167"/>
      <c r="F23" s="184">
        <f>SUM(F10:F22)</f>
        <v>0</v>
      </c>
      <c r="G23" s="184"/>
      <c r="H23" s="184">
        <f>SUM(H10:H22)</f>
        <v>0</v>
      </c>
      <c r="I23" s="258">
        <f>SUM(I10:I22)</f>
        <v>53363470.5</v>
      </c>
      <c r="J23" s="926">
        <f t="shared" ref="J23:J28" si="0">I23/C$31</f>
        <v>7327.1276259783053</v>
      </c>
    </row>
    <row r="24" spans="1:14" s="146" customFormat="1" ht="26.25">
      <c r="A24" s="14"/>
      <c r="B24" s="157" t="s">
        <v>492</v>
      </c>
      <c r="C24" s="168"/>
      <c r="D24" s="169"/>
      <c r="E24" s="170"/>
      <c r="F24" s="170"/>
      <c r="G24" s="171"/>
      <c r="H24" s="170"/>
      <c r="I24" s="172">
        <f>I23*0.03</f>
        <v>1600904.115</v>
      </c>
      <c r="J24" s="926">
        <f t="shared" si="0"/>
        <v>219.81382877934917</v>
      </c>
    </row>
    <row r="25" spans="1:14" s="146" customFormat="1" ht="26.25">
      <c r="A25" s="224"/>
      <c r="B25" s="225" t="s">
        <v>206</v>
      </c>
      <c r="C25" s="226"/>
      <c r="D25" s="227"/>
      <c r="E25" s="228"/>
      <c r="F25" s="228"/>
      <c r="G25" s="229"/>
      <c r="H25" s="228"/>
      <c r="I25" s="230">
        <f>SUM(I23:I24)</f>
        <v>54964374.615000002</v>
      </c>
      <c r="J25" s="926">
        <f t="shared" si="0"/>
        <v>7546.9414547576553</v>
      </c>
    </row>
    <row r="26" spans="1:14" s="146" customFormat="1" ht="26.25">
      <c r="A26" s="224"/>
      <c r="B26" s="225" t="s">
        <v>207</v>
      </c>
      <c r="C26" s="226"/>
      <c r="D26" s="227"/>
      <c r="E26" s="228"/>
      <c r="F26" s="228"/>
      <c r="G26" s="229"/>
      <c r="H26" s="228"/>
      <c r="I26" s="230">
        <f>I25*0.07</f>
        <v>3847506.2230500006</v>
      </c>
      <c r="J26" s="926">
        <f t="shared" si="0"/>
        <v>528.28590183303595</v>
      </c>
    </row>
    <row r="27" spans="1:14" s="146" customFormat="1" ht="27" thickBot="1">
      <c r="A27" s="15"/>
      <c r="B27" s="158" t="s">
        <v>489</v>
      </c>
      <c r="C27" s="173"/>
      <c r="D27" s="174"/>
      <c r="E27" s="175"/>
      <c r="F27" s="175"/>
      <c r="G27" s="176"/>
      <c r="H27" s="175"/>
      <c r="I27" s="177">
        <f>SUM(I25)</f>
        <v>54964374.615000002</v>
      </c>
      <c r="J27" s="926">
        <f t="shared" si="0"/>
        <v>7546.9414547576553</v>
      </c>
    </row>
    <row r="28" spans="1:14" s="146" customFormat="1" ht="27" thickBot="1">
      <c r="A28" s="16"/>
      <c r="B28" s="159" t="s">
        <v>208</v>
      </c>
      <c r="C28" s="977" t="str">
        <f>BAHTTEXT(I28)</f>
        <v>ศูนย์บาทถ้วน</v>
      </c>
      <c r="D28" s="978"/>
      <c r="E28" s="978"/>
      <c r="F28" s="978"/>
      <c r="G28" s="978"/>
      <c r="H28" s="979"/>
      <c r="I28" s="178"/>
      <c r="J28" s="926">
        <f t="shared" si="0"/>
        <v>0</v>
      </c>
      <c r="M28" s="926"/>
      <c r="N28" s="926"/>
    </row>
    <row r="29" spans="1:14" s="151" customFormat="1">
      <c r="A29" s="1"/>
      <c r="B29" s="1"/>
      <c r="D29" s="145"/>
      <c r="E29" s="152"/>
      <c r="F29" s="152"/>
      <c r="G29" s="152"/>
      <c r="H29" s="152"/>
      <c r="I29" s="152"/>
    </row>
    <row r="30" spans="1:14" s="151" customFormat="1" ht="21.75" thickBot="1">
      <c r="A30" s="1"/>
      <c r="B30" s="1"/>
      <c r="D30" s="145"/>
      <c r="E30" s="152"/>
      <c r="F30" s="152"/>
      <c r="G30" s="152"/>
      <c r="H30" s="152"/>
      <c r="I30" s="152"/>
    </row>
    <row r="31" spans="1:14" s="151" customFormat="1" ht="26.25">
      <c r="A31" s="915"/>
      <c r="B31" s="916" t="s">
        <v>471</v>
      </c>
      <c r="C31" s="917">
        <v>7283</v>
      </c>
      <c r="D31" s="916" t="s">
        <v>472</v>
      </c>
      <c r="E31" s="976"/>
      <c r="F31" s="976"/>
      <c r="G31" s="976"/>
      <c r="H31" s="976"/>
      <c r="I31" s="918"/>
      <c r="J31" s="928"/>
    </row>
    <row r="32" spans="1:14" s="151" customFormat="1" ht="29.25">
      <c r="A32" s="919"/>
      <c r="B32" s="971" t="s">
        <v>476</v>
      </c>
      <c r="C32" s="971"/>
      <c r="D32" s="971"/>
      <c r="E32" s="971"/>
      <c r="F32" s="971"/>
      <c r="G32" s="971"/>
      <c r="H32" s="971"/>
      <c r="I32" s="910">
        <f>+I25</f>
        <v>54964374.615000002</v>
      </c>
      <c r="J32" s="922" t="s">
        <v>403</v>
      </c>
    </row>
    <row r="33" spans="1:10" s="151" customFormat="1" ht="26.25">
      <c r="A33" s="919"/>
      <c r="B33" s="975"/>
      <c r="C33" s="975"/>
      <c r="D33" s="975"/>
      <c r="E33" s="975"/>
      <c r="F33" s="975"/>
      <c r="G33" s="975"/>
      <c r="H33" s="975"/>
      <c r="I33" s="909"/>
      <c r="J33" s="920"/>
    </row>
    <row r="34" spans="1:10" s="151" customFormat="1" ht="29.65" customHeight="1" thickBot="1">
      <c r="A34" s="921"/>
      <c r="B34" s="972" t="s">
        <v>477</v>
      </c>
      <c r="C34" s="973"/>
      <c r="D34" s="973"/>
      <c r="E34" s="973"/>
      <c r="F34" s="973"/>
      <c r="G34" s="973"/>
      <c r="H34" s="974"/>
      <c r="I34" s="923">
        <f>+I32/C31</f>
        <v>7546.9414547576553</v>
      </c>
      <c r="J34" s="929" t="s">
        <v>475</v>
      </c>
    </row>
    <row r="35" spans="1:10" s="151" customFormat="1" ht="12" customHeight="1">
      <c r="A35" s="911"/>
      <c r="B35" s="911"/>
      <c r="C35" s="912"/>
      <c r="D35" s="913"/>
      <c r="E35" s="914"/>
      <c r="F35" s="914"/>
      <c r="G35" s="914"/>
      <c r="H35" s="914"/>
      <c r="I35" s="914"/>
      <c r="J35" s="912"/>
    </row>
    <row r="36" spans="1:10" s="151" customFormat="1" ht="13.9" customHeight="1" thickBot="1">
      <c r="A36" s="911"/>
      <c r="B36" s="911"/>
      <c r="C36" s="912"/>
      <c r="D36" s="913"/>
      <c r="E36" s="914"/>
      <c r="F36" s="914"/>
      <c r="G36" s="914"/>
      <c r="H36" s="914"/>
      <c r="I36" s="914"/>
      <c r="J36" s="912"/>
    </row>
    <row r="37" spans="1:10" s="151" customFormat="1" ht="26.25">
      <c r="A37" s="915"/>
      <c r="B37" s="916" t="s">
        <v>471</v>
      </c>
      <c r="C37" s="917">
        <v>7283</v>
      </c>
      <c r="D37" s="916" t="s">
        <v>472</v>
      </c>
      <c r="E37" s="976"/>
      <c r="F37" s="976"/>
      <c r="G37" s="976"/>
      <c r="H37" s="976"/>
      <c r="I37" s="918"/>
      <c r="J37" s="928"/>
    </row>
    <row r="38" spans="1:10" s="151" customFormat="1" ht="29.25">
      <c r="A38" s="919"/>
      <c r="B38" s="971" t="s">
        <v>478</v>
      </c>
      <c r="C38" s="971"/>
      <c r="D38" s="971"/>
      <c r="E38" s="971"/>
      <c r="F38" s="971"/>
      <c r="G38" s="971"/>
      <c r="H38" s="971"/>
      <c r="I38" s="910">
        <f>+I13+I14+I20+I12</f>
        <v>30363470.5</v>
      </c>
      <c r="J38" s="922" t="s">
        <v>474</v>
      </c>
    </row>
    <row r="39" spans="1:10" s="151" customFormat="1" ht="26.25">
      <c r="A39" s="919"/>
      <c r="B39" s="975"/>
      <c r="C39" s="975"/>
      <c r="D39" s="975"/>
      <c r="E39" s="975"/>
      <c r="F39" s="975"/>
      <c r="G39" s="975"/>
      <c r="H39" s="975"/>
      <c r="I39" s="909"/>
      <c r="J39" s="920"/>
    </row>
    <row r="40" spans="1:10" s="151" customFormat="1" ht="30" thickBot="1">
      <c r="A40" s="921"/>
      <c r="B40" s="970" t="s">
        <v>473</v>
      </c>
      <c r="C40" s="970"/>
      <c r="D40" s="970"/>
      <c r="E40" s="970"/>
      <c r="F40" s="970"/>
      <c r="G40" s="970"/>
      <c r="H40" s="970"/>
      <c r="I40" s="923">
        <f>+I38/C37</f>
        <v>4169.0883564465194</v>
      </c>
      <c r="J40" s="929" t="s">
        <v>475</v>
      </c>
    </row>
    <row r="41" spans="1:10" s="151" customFormat="1">
      <c r="A41" s="1"/>
      <c r="B41" s="1"/>
      <c r="D41" s="145"/>
      <c r="E41" s="152"/>
      <c r="F41" s="152"/>
      <c r="G41" s="152"/>
      <c r="H41" s="152"/>
      <c r="I41" s="152"/>
    </row>
    <row r="42" spans="1:10" s="151" customFormat="1">
      <c r="A42" s="1"/>
      <c r="B42" s="1"/>
      <c r="D42" s="145"/>
      <c r="E42" s="152"/>
      <c r="F42" s="152"/>
      <c r="G42" s="152"/>
      <c r="H42" s="152"/>
      <c r="I42" s="152"/>
    </row>
    <row r="43" spans="1:10" s="151" customFormat="1">
      <c r="A43" s="1"/>
      <c r="B43" s="1"/>
      <c r="D43" s="145"/>
      <c r="E43" s="152"/>
      <c r="F43" s="152"/>
      <c r="G43" s="152"/>
      <c r="H43" s="152"/>
      <c r="I43" s="152"/>
    </row>
    <row r="44" spans="1:10" s="151" customFormat="1">
      <c r="A44" s="1"/>
      <c r="B44" s="1"/>
      <c r="D44" s="145"/>
      <c r="E44" s="152"/>
      <c r="F44" s="152"/>
      <c r="G44" s="152"/>
      <c r="H44" s="152"/>
      <c r="I44" s="152"/>
    </row>
    <row r="45" spans="1:10" s="151" customFormat="1">
      <c r="A45" s="1"/>
      <c r="B45" s="1"/>
      <c r="D45" s="145"/>
      <c r="E45" s="152"/>
      <c r="F45" s="152"/>
      <c r="G45" s="152"/>
      <c r="H45" s="152"/>
      <c r="I45" s="152"/>
    </row>
    <row r="46" spans="1:10" s="151" customFormat="1">
      <c r="A46" s="1"/>
      <c r="B46" s="1"/>
      <c r="D46" s="145"/>
      <c r="E46" s="152"/>
      <c r="F46" s="152"/>
      <c r="G46" s="152"/>
      <c r="H46" s="152"/>
      <c r="I46" s="152"/>
    </row>
    <row r="47" spans="1:10" s="151" customFormat="1">
      <c r="A47" s="1"/>
      <c r="B47" s="1"/>
      <c r="D47" s="145"/>
      <c r="E47" s="152"/>
      <c r="F47" s="152"/>
      <c r="G47" s="152"/>
      <c r="H47" s="152"/>
      <c r="I47" s="152"/>
    </row>
    <row r="48" spans="1:10" s="151" customFormat="1">
      <c r="A48" s="1"/>
      <c r="B48" s="1"/>
      <c r="D48" s="145"/>
      <c r="E48" s="152"/>
      <c r="F48" s="152"/>
      <c r="G48" s="152"/>
      <c r="H48" s="152"/>
      <c r="I48" s="152"/>
    </row>
    <row r="49" spans="1:9" s="151" customFormat="1">
      <c r="A49" s="1"/>
      <c r="B49" s="1"/>
      <c r="D49" s="145"/>
      <c r="E49" s="152"/>
      <c r="F49" s="152"/>
      <c r="G49" s="152"/>
      <c r="H49" s="152"/>
      <c r="I49" s="152"/>
    </row>
    <row r="50" spans="1:9" s="151" customFormat="1">
      <c r="A50" s="1"/>
      <c r="B50" s="1"/>
      <c r="D50" s="145"/>
      <c r="E50" s="152"/>
      <c r="F50" s="152"/>
      <c r="G50" s="152"/>
      <c r="H50" s="152"/>
      <c r="I50" s="152"/>
    </row>
    <row r="51" spans="1:9" s="151" customFormat="1">
      <c r="A51" s="1"/>
      <c r="B51" s="1"/>
      <c r="D51" s="145"/>
      <c r="E51" s="152"/>
      <c r="F51" s="152"/>
      <c r="G51" s="152"/>
      <c r="H51" s="152"/>
      <c r="I51" s="152"/>
    </row>
    <row r="52" spans="1:9" s="151" customFormat="1">
      <c r="A52" s="1"/>
      <c r="B52" s="1"/>
      <c r="D52" s="145"/>
      <c r="E52" s="152"/>
      <c r="F52" s="152"/>
      <c r="G52" s="152"/>
      <c r="H52" s="152"/>
      <c r="I52" s="152"/>
    </row>
    <row r="53" spans="1:9" s="151" customFormat="1">
      <c r="A53" s="1"/>
      <c r="B53" s="1"/>
      <c r="D53" s="145"/>
      <c r="E53" s="152"/>
      <c r="F53" s="152"/>
      <c r="G53" s="152"/>
      <c r="H53" s="152"/>
      <c r="I53" s="152"/>
    </row>
    <row r="54" spans="1:9" s="151" customFormat="1">
      <c r="A54" s="1"/>
      <c r="B54" s="1"/>
      <c r="D54" s="145"/>
      <c r="E54" s="152"/>
      <c r="F54" s="152"/>
      <c r="G54" s="152"/>
      <c r="H54" s="152"/>
      <c r="I54" s="152"/>
    </row>
    <row r="55" spans="1:9" s="151" customFormat="1">
      <c r="A55" s="1"/>
      <c r="B55" s="1"/>
      <c r="D55" s="145"/>
      <c r="E55" s="152"/>
      <c r="F55" s="152"/>
      <c r="G55" s="152"/>
      <c r="H55" s="152"/>
      <c r="I55" s="152"/>
    </row>
    <row r="56" spans="1:9" s="151" customFormat="1">
      <c r="A56" s="1"/>
      <c r="B56" s="1"/>
      <c r="D56" s="145"/>
      <c r="E56" s="152"/>
      <c r="F56" s="152"/>
      <c r="G56" s="152"/>
      <c r="H56" s="152"/>
      <c r="I56" s="152"/>
    </row>
    <row r="57" spans="1:9" s="151" customFormat="1">
      <c r="A57" s="1"/>
      <c r="B57" s="1"/>
      <c r="D57" s="145"/>
      <c r="E57" s="152"/>
      <c r="F57" s="152"/>
      <c r="G57" s="152"/>
      <c r="H57" s="152"/>
      <c r="I57" s="152"/>
    </row>
    <row r="58" spans="1:9" s="151" customFormat="1">
      <c r="A58" s="1"/>
      <c r="B58" s="1"/>
      <c r="D58" s="145"/>
      <c r="E58" s="152"/>
      <c r="F58" s="152"/>
      <c r="G58" s="152"/>
      <c r="H58" s="152"/>
      <c r="I58" s="152"/>
    </row>
    <row r="59" spans="1:9" s="151" customFormat="1">
      <c r="A59" s="1"/>
      <c r="B59" s="1"/>
      <c r="D59" s="145"/>
      <c r="E59" s="152"/>
      <c r="F59" s="152"/>
      <c r="G59" s="152"/>
      <c r="H59" s="152"/>
      <c r="I59" s="152"/>
    </row>
    <row r="60" spans="1:9" s="151" customFormat="1">
      <c r="A60" s="1"/>
      <c r="B60" s="1"/>
      <c r="D60" s="145"/>
      <c r="E60" s="152"/>
      <c r="F60" s="152"/>
      <c r="G60" s="152"/>
      <c r="H60" s="152"/>
      <c r="I60" s="152"/>
    </row>
    <row r="61" spans="1:9" s="151" customFormat="1">
      <c r="A61" s="1"/>
      <c r="B61" s="1"/>
      <c r="D61" s="145"/>
      <c r="E61" s="152"/>
      <c r="F61" s="152"/>
      <c r="G61" s="152"/>
      <c r="H61" s="152"/>
      <c r="I61" s="152"/>
    </row>
    <row r="62" spans="1:9" s="151" customFormat="1">
      <c r="A62" s="1"/>
      <c r="B62" s="1"/>
      <c r="D62" s="145"/>
      <c r="E62" s="152"/>
      <c r="F62" s="152"/>
      <c r="G62" s="152"/>
      <c r="H62" s="152"/>
      <c r="I62" s="152"/>
    </row>
    <row r="63" spans="1:9" s="151" customFormat="1">
      <c r="A63" s="1"/>
      <c r="B63" s="1"/>
      <c r="D63" s="145"/>
      <c r="E63" s="152"/>
      <c r="F63" s="152"/>
      <c r="G63" s="152"/>
      <c r="H63" s="152"/>
      <c r="I63" s="152"/>
    </row>
    <row r="64" spans="1:9" s="151" customFormat="1">
      <c r="A64" s="1"/>
      <c r="B64" s="1"/>
      <c r="D64" s="145"/>
      <c r="E64" s="152"/>
      <c r="F64" s="152"/>
      <c r="G64" s="152"/>
      <c r="H64" s="152"/>
      <c r="I64" s="152"/>
    </row>
    <row r="65" spans="1:9" s="151" customFormat="1">
      <c r="A65" s="1"/>
      <c r="B65" s="1"/>
      <c r="D65" s="145"/>
      <c r="E65" s="152"/>
      <c r="F65" s="152"/>
      <c r="G65" s="152"/>
      <c r="H65" s="152"/>
      <c r="I65" s="152"/>
    </row>
    <row r="66" spans="1:9" s="151" customFormat="1">
      <c r="A66" s="1"/>
      <c r="B66" s="1"/>
      <c r="D66" s="145"/>
      <c r="E66" s="152"/>
      <c r="F66" s="152"/>
      <c r="G66" s="152"/>
      <c r="H66" s="152"/>
      <c r="I66" s="152"/>
    </row>
    <row r="67" spans="1:9" s="151" customFormat="1">
      <c r="A67" s="1"/>
      <c r="B67" s="1"/>
      <c r="D67" s="145"/>
      <c r="E67" s="152"/>
      <c r="F67" s="152"/>
      <c r="G67" s="152"/>
      <c r="H67" s="152"/>
      <c r="I67" s="152"/>
    </row>
    <row r="68" spans="1:9" s="151" customFormat="1">
      <c r="A68" s="1"/>
      <c r="B68" s="1"/>
      <c r="D68" s="145"/>
      <c r="E68" s="152"/>
      <c r="F68" s="152"/>
      <c r="G68" s="152"/>
      <c r="H68" s="152"/>
      <c r="I68" s="152"/>
    </row>
    <row r="69" spans="1:9" s="151" customFormat="1">
      <c r="A69" s="1"/>
      <c r="B69" s="1"/>
      <c r="D69" s="145"/>
      <c r="E69" s="152"/>
      <c r="F69" s="152"/>
      <c r="G69" s="152"/>
      <c r="H69" s="152"/>
      <c r="I69" s="152"/>
    </row>
    <row r="70" spans="1:9" s="151" customFormat="1">
      <c r="A70" s="1"/>
      <c r="B70" s="1"/>
      <c r="D70" s="145"/>
      <c r="E70" s="152"/>
      <c r="F70" s="152"/>
      <c r="G70" s="152"/>
      <c r="H70" s="152"/>
      <c r="I70" s="152"/>
    </row>
    <row r="71" spans="1:9" s="151" customFormat="1">
      <c r="A71" s="1"/>
      <c r="B71" s="1"/>
      <c r="D71" s="145"/>
      <c r="E71" s="152"/>
      <c r="F71" s="152"/>
      <c r="G71" s="152"/>
      <c r="H71" s="152"/>
      <c r="I71" s="152"/>
    </row>
    <row r="72" spans="1:9" s="151" customFormat="1">
      <c r="A72" s="1"/>
      <c r="B72" s="1"/>
      <c r="D72" s="145"/>
      <c r="E72" s="152"/>
      <c r="F72" s="152"/>
      <c r="G72" s="152"/>
      <c r="H72" s="152"/>
      <c r="I72" s="152"/>
    </row>
    <row r="73" spans="1:9" s="151" customFormat="1">
      <c r="A73" s="1"/>
      <c r="B73" s="1"/>
      <c r="D73" s="145"/>
      <c r="E73" s="152"/>
      <c r="F73" s="152"/>
      <c r="G73" s="152"/>
      <c r="H73" s="152"/>
      <c r="I73" s="152"/>
    </row>
    <row r="74" spans="1:9" s="151" customFormat="1">
      <c r="A74" s="1"/>
      <c r="B74" s="1"/>
      <c r="D74" s="145"/>
      <c r="E74" s="152"/>
      <c r="F74" s="152"/>
      <c r="G74" s="152"/>
      <c r="H74" s="152"/>
      <c r="I74" s="152"/>
    </row>
    <row r="75" spans="1:9" s="151" customFormat="1">
      <c r="A75" s="1"/>
      <c r="B75" s="1"/>
      <c r="D75" s="145"/>
      <c r="E75" s="152"/>
      <c r="F75" s="152"/>
      <c r="G75" s="152"/>
      <c r="H75" s="152"/>
      <c r="I75" s="152"/>
    </row>
    <row r="76" spans="1:9" s="151" customFormat="1">
      <c r="A76" s="1"/>
      <c r="B76" s="1"/>
      <c r="D76" s="145"/>
      <c r="E76" s="152"/>
      <c r="F76" s="152"/>
      <c r="G76" s="152"/>
      <c r="H76" s="152"/>
      <c r="I76" s="152"/>
    </row>
    <row r="77" spans="1:9" s="151" customFormat="1">
      <c r="A77" s="1"/>
      <c r="B77" s="1"/>
      <c r="D77" s="145"/>
      <c r="E77" s="152"/>
      <c r="F77" s="152"/>
      <c r="G77" s="152"/>
      <c r="H77" s="152"/>
      <c r="I77" s="152"/>
    </row>
    <row r="78" spans="1:9" s="151" customFormat="1">
      <c r="A78" s="1"/>
      <c r="B78" s="1"/>
      <c r="D78" s="145"/>
      <c r="E78" s="152"/>
      <c r="F78" s="152"/>
      <c r="G78" s="152"/>
      <c r="H78" s="152"/>
      <c r="I78" s="152"/>
    </row>
    <row r="79" spans="1:9" s="151" customFormat="1">
      <c r="A79" s="1"/>
      <c r="B79" s="1"/>
      <c r="D79" s="145"/>
      <c r="E79" s="152"/>
      <c r="F79" s="152"/>
      <c r="G79" s="152"/>
      <c r="H79" s="152"/>
      <c r="I79" s="152"/>
    </row>
    <row r="80" spans="1:9" s="151" customFormat="1">
      <c r="A80" s="1"/>
      <c r="B80" s="1"/>
      <c r="D80" s="145"/>
      <c r="E80" s="152"/>
      <c r="F80" s="152"/>
      <c r="G80" s="152"/>
      <c r="H80" s="152"/>
      <c r="I80" s="152"/>
    </row>
    <row r="81" spans="1:9" s="151" customFormat="1">
      <c r="A81" s="1"/>
      <c r="B81" s="1"/>
      <c r="D81" s="145"/>
      <c r="E81" s="152"/>
      <c r="F81" s="152"/>
      <c r="G81" s="152"/>
      <c r="H81" s="152"/>
      <c r="I81" s="152"/>
    </row>
    <row r="82" spans="1:9" s="151" customFormat="1">
      <c r="A82" s="1"/>
      <c r="B82" s="1"/>
      <c r="D82" s="145"/>
      <c r="E82" s="152"/>
      <c r="F82" s="152"/>
      <c r="G82" s="152"/>
      <c r="H82" s="152"/>
      <c r="I82" s="152"/>
    </row>
    <row r="83" spans="1:9" s="151" customFormat="1">
      <c r="A83" s="1"/>
      <c r="B83" s="1"/>
      <c r="D83" s="145"/>
      <c r="E83" s="152"/>
      <c r="F83" s="152"/>
      <c r="G83" s="152"/>
      <c r="H83" s="152"/>
      <c r="I83" s="152"/>
    </row>
    <row r="84" spans="1:9" s="151" customFormat="1">
      <c r="A84" s="1"/>
      <c r="B84" s="1"/>
      <c r="D84" s="145"/>
      <c r="E84" s="152"/>
      <c r="F84" s="152"/>
      <c r="G84" s="152"/>
      <c r="H84" s="152"/>
      <c r="I84" s="152"/>
    </row>
    <row r="85" spans="1:9" s="151" customFormat="1">
      <c r="A85" s="1"/>
      <c r="B85" s="1"/>
      <c r="D85" s="145"/>
      <c r="E85" s="152"/>
      <c r="F85" s="152"/>
      <c r="G85" s="152"/>
      <c r="H85" s="152"/>
      <c r="I85" s="152"/>
    </row>
    <row r="86" spans="1:9" s="151" customFormat="1">
      <c r="A86" s="1"/>
      <c r="B86" s="1"/>
      <c r="D86" s="145"/>
      <c r="E86" s="152"/>
      <c r="F86" s="152"/>
      <c r="G86" s="152"/>
      <c r="H86" s="152"/>
      <c r="I86" s="152"/>
    </row>
    <row r="87" spans="1:9" s="151" customFormat="1">
      <c r="A87" s="1"/>
      <c r="B87" s="1"/>
      <c r="D87" s="145"/>
      <c r="E87" s="152"/>
      <c r="F87" s="152"/>
      <c r="G87" s="152"/>
      <c r="H87" s="152"/>
      <c r="I87" s="152"/>
    </row>
    <row r="88" spans="1:9" s="151" customFormat="1">
      <c r="A88" s="1"/>
      <c r="B88" s="1"/>
      <c r="D88" s="145"/>
      <c r="E88" s="152"/>
      <c r="F88" s="152"/>
      <c r="G88" s="152"/>
      <c r="H88" s="152"/>
      <c r="I88" s="152"/>
    </row>
  </sheetData>
  <mergeCells count="16">
    <mergeCell ref="E31:H31"/>
    <mergeCell ref="C28:H28"/>
    <mergeCell ref="A1:I1"/>
    <mergeCell ref="A7:A8"/>
    <mergeCell ref="B7:B8"/>
    <mergeCell ref="C7:C8"/>
    <mergeCell ref="D7:D8"/>
    <mergeCell ref="E7:F7"/>
    <mergeCell ref="G7:H7"/>
    <mergeCell ref="B40:H40"/>
    <mergeCell ref="B32:H32"/>
    <mergeCell ref="B34:H34"/>
    <mergeCell ref="B33:H33"/>
    <mergeCell ref="E37:H37"/>
    <mergeCell ref="B38:H38"/>
    <mergeCell ref="B39:H39"/>
  </mergeCells>
  <phoneticPr fontId="16" type="noConversion"/>
  <printOptions horizontalCentered="1"/>
  <pageMargins left="0.15748031496062992" right="0" top="0.25" bottom="0.51181102362204722" header="0.19685039370078741" footer="0.16"/>
  <pageSetup paperSize="9" scale="64" fitToHeight="0" orientation="portrait" r:id="rId1"/>
  <headerFooter>
    <oddFooter>&amp;L&amp;A&amp;C&amp;P/&amp;N&amp;R&amp;F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0E36-5C60-4376-A978-A75AC116DC57}">
  <sheetPr>
    <tabColor rgb="FFFFFF00"/>
    <pageSetUpPr fitToPage="1"/>
  </sheetPr>
  <dimension ref="A1:L58"/>
  <sheetViews>
    <sheetView view="pageBreakPreview" zoomScale="79" zoomScaleNormal="70" zoomScaleSheetLayoutView="79" workbookViewId="0">
      <pane xSplit="4" ySplit="8" topLeftCell="E48" activePane="bottomRight" state="frozen"/>
      <selection activeCell="J16" sqref="J16"/>
      <selection pane="topRight" activeCell="J16" sqref="J16"/>
      <selection pane="bottomLeft" activeCell="J16" sqref="J16"/>
      <selection pane="bottomRight" activeCell="I40" sqref="I40"/>
    </sheetView>
  </sheetViews>
  <sheetFormatPr defaultColWidth="11.28515625" defaultRowHeight="23.25"/>
  <cols>
    <col min="1" max="1" width="7.42578125" style="844" customWidth="1"/>
    <col min="2" max="2" width="7" style="844" customWidth="1"/>
    <col min="3" max="3" width="24.5703125" style="844" customWidth="1"/>
    <col min="4" max="4" width="49.140625" style="844" customWidth="1"/>
    <col min="5" max="5" width="10.5703125" style="393" customWidth="1"/>
    <col min="6" max="6" width="13.7109375" style="145" customWidth="1"/>
    <col min="7" max="7" width="15.5703125" style="145" customWidth="1"/>
    <col min="8" max="8" width="16.28515625" style="145" bestFit="1" customWidth="1"/>
    <col min="9" max="9" width="15.5703125" style="145" customWidth="1"/>
    <col min="10" max="10" width="20" style="145" customWidth="1"/>
    <col min="11" max="11" width="20.5703125" style="145" customWidth="1"/>
    <col min="12" max="12" width="15.5703125" style="844" customWidth="1"/>
    <col min="13" max="16384" width="11.28515625" style="844"/>
  </cols>
  <sheetData>
    <row r="1" spans="1:12" ht="27" customHeight="1" thickBot="1">
      <c r="A1" s="990" t="s">
        <v>201</v>
      </c>
      <c r="B1" s="991"/>
      <c r="C1" s="991"/>
      <c r="D1" s="991"/>
      <c r="E1" s="991"/>
      <c r="F1" s="991"/>
      <c r="G1" s="991"/>
      <c r="H1" s="991"/>
      <c r="I1" s="991"/>
      <c r="J1" s="991"/>
      <c r="K1" s="991"/>
      <c r="L1" s="992"/>
    </row>
    <row r="2" spans="1:12">
      <c r="A2" s="845" t="str">
        <f>[3]SUM!A2</f>
        <v>ชื่อโครงการ / งานก่อสร้างอาคาร  SAMYAN APARTMENT AND HOTEL RAMA IV</v>
      </c>
      <c r="B2" s="846"/>
      <c r="C2" s="846"/>
      <c r="D2" s="846"/>
      <c r="E2" s="709"/>
      <c r="F2" s="710"/>
      <c r="G2" s="710"/>
      <c r="H2" s="710"/>
      <c r="I2" s="710"/>
      <c r="J2" s="710"/>
      <c r="K2" s="710"/>
      <c r="L2" s="847"/>
    </row>
    <row r="3" spans="1:12">
      <c r="A3" s="711" t="str">
        <f>[3]SUM!A3</f>
        <v xml:space="preserve">สถานที่ก่อสร้าง /  ถนนพระรามที่ 4 แขวงมหาพฤฒาราม เขตบางรัก กรุงเทพมหานคร     </v>
      </c>
      <c r="B3" s="848"/>
      <c r="C3" s="848"/>
      <c r="D3" s="848"/>
      <c r="E3" s="712"/>
      <c r="F3" s="713"/>
      <c r="G3" s="713"/>
      <c r="H3" s="713"/>
      <c r="I3" s="713"/>
      <c r="J3" s="713"/>
      <c r="K3" s="713"/>
      <c r="L3" s="849"/>
    </row>
    <row r="4" spans="1:12">
      <c r="A4" s="711" t="str">
        <f>[3]SUM!A4</f>
        <v>หน่วยงานเจ้าของโครงการ / บริษัท เซนิท แมนเนจเม้นต์ จำกัด</v>
      </c>
      <c r="B4" s="848"/>
      <c r="C4" s="848"/>
      <c r="D4" s="850"/>
      <c r="E4" s="712"/>
      <c r="F4" s="714"/>
      <c r="G4" s="714"/>
      <c r="H4" s="714"/>
      <c r="I4" s="714"/>
      <c r="J4" s="714"/>
      <c r="K4" s="714"/>
      <c r="L4" s="849"/>
    </row>
    <row r="5" spans="1:12">
      <c r="A5" s="711" t="str">
        <f>[3]SUM!A5</f>
        <v xml:space="preserve">ผู้ออกแบบ </v>
      </c>
      <c r="B5" s="848"/>
      <c r="C5" s="848"/>
      <c r="D5" s="848"/>
      <c r="E5" s="712"/>
      <c r="F5" s="713"/>
      <c r="G5" s="713"/>
      <c r="H5" s="653" t="s">
        <v>479</v>
      </c>
      <c r="I5" s="713"/>
      <c r="J5" s="713"/>
      <c r="K5" s="713"/>
      <c r="L5" s="655"/>
    </row>
    <row r="6" spans="1:12" ht="24" thickBot="1">
      <c r="A6" s="851" t="s">
        <v>205</v>
      </c>
      <c r="B6" s="377"/>
      <c r="C6" s="852"/>
      <c r="D6" s="852"/>
      <c r="E6" s="378"/>
      <c r="F6" s="379"/>
      <c r="G6" s="379"/>
      <c r="H6" s="379"/>
      <c r="I6" s="379"/>
      <c r="J6" s="379"/>
      <c r="K6" s="379"/>
      <c r="L6" s="853"/>
    </row>
    <row r="7" spans="1:12" ht="23.65" customHeight="1">
      <c r="A7" s="833" t="s">
        <v>41</v>
      </c>
      <c r="B7" s="835" t="s">
        <v>9</v>
      </c>
      <c r="C7" s="722"/>
      <c r="D7" s="722"/>
      <c r="E7" s="840" t="s">
        <v>10</v>
      </c>
      <c r="F7" s="827" t="s">
        <v>11</v>
      </c>
      <c r="G7" s="828" t="s">
        <v>47</v>
      </c>
      <c r="H7" s="828"/>
      <c r="I7" s="828" t="s">
        <v>203</v>
      </c>
      <c r="J7" s="828"/>
      <c r="K7" s="838" t="s">
        <v>42</v>
      </c>
      <c r="L7" s="854" t="s">
        <v>43</v>
      </c>
    </row>
    <row r="8" spans="1:12" ht="24.75" customHeight="1" thickBot="1">
      <c r="A8" s="834"/>
      <c r="B8" s="836"/>
      <c r="C8" s="837"/>
      <c r="D8" s="837"/>
      <c r="E8" s="842"/>
      <c r="F8" s="841"/>
      <c r="G8" s="739" t="s">
        <v>204</v>
      </c>
      <c r="H8" s="738" t="s">
        <v>16</v>
      </c>
      <c r="I8" s="739" t="s">
        <v>204</v>
      </c>
      <c r="J8" s="738" t="s">
        <v>16</v>
      </c>
      <c r="K8" s="839"/>
      <c r="L8" s="855"/>
    </row>
    <row r="9" spans="1:12" s="857" customFormat="1" ht="26.25">
      <c r="A9" s="806">
        <v>1</v>
      </c>
      <c r="B9" s="807" t="s">
        <v>44</v>
      </c>
      <c r="C9" s="808"/>
      <c r="D9" s="809"/>
      <c r="E9" s="404"/>
      <c r="F9" s="803"/>
      <c r="G9" s="803"/>
      <c r="H9" s="412">
        <f t="shared" ref="H9:H53" si="0">+E9*G9</f>
        <v>0</v>
      </c>
      <c r="I9" s="412"/>
      <c r="J9" s="412">
        <f>+E9*I9</f>
        <v>0</v>
      </c>
      <c r="K9" s="402">
        <f>+H9+J9</f>
        <v>0</v>
      </c>
      <c r="L9" s="856"/>
    </row>
    <row r="10" spans="1:12" s="857" customFormat="1">
      <c r="A10" s="810">
        <v>1.1000000000000001</v>
      </c>
      <c r="B10" s="811" t="s">
        <v>213</v>
      </c>
      <c r="C10" s="812"/>
      <c r="D10" s="813"/>
      <c r="E10" s="404"/>
      <c r="F10" s="803"/>
      <c r="G10" s="803"/>
      <c r="H10" s="412">
        <f t="shared" si="0"/>
        <v>0</v>
      </c>
      <c r="I10" s="412"/>
      <c r="J10" s="412">
        <f>+E10*I10</f>
        <v>0</v>
      </c>
      <c r="K10" s="402">
        <f>+H10+J10</f>
        <v>0</v>
      </c>
      <c r="L10" s="858"/>
    </row>
    <row r="11" spans="1:12" s="857" customFormat="1" ht="26.65" customHeight="1">
      <c r="A11" s="814"/>
      <c r="B11" s="83">
        <v>1</v>
      </c>
      <c r="C11" s="815" t="s">
        <v>502</v>
      </c>
      <c r="D11" s="816"/>
      <c r="E11" s="405">
        <v>1</v>
      </c>
      <c r="F11" s="406" t="s">
        <v>414</v>
      </c>
      <c r="G11" s="401">
        <v>200000</v>
      </c>
      <c r="H11" s="412">
        <f>+E11*G11</f>
        <v>200000</v>
      </c>
      <c r="I11" s="405"/>
      <c r="J11" s="412">
        <f>+E11*I11</f>
        <v>0</v>
      </c>
      <c r="K11" s="402">
        <f>+H11+J11</f>
        <v>200000</v>
      </c>
      <c r="L11" s="859"/>
    </row>
    <row r="12" spans="1:12" s="857" customFormat="1" ht="26.25">
      <c r="A12" s="814"/>
      <c r="B12" s="83"/>
      <c r="C12" s="815" t="s">
        <v>500</v>
      </c>
      <c r="D12" s="816"/>
      <c r="E12" s="405"/>
      <c r="F12" s="407"/>
      <c r="G12" s="407"/>
      <c r="H12" s="412">
        <f t="shared" si="0"/>
        <v>0</v>
      </c>
      <c r="I12" s="405"/>
      <c r="J12" s="412">
        <f t="shared" ref="J12:J53" si="1">+E12*I12</f>
        <v>0</v>
      </c>
      <c r="K12" s="402">
        <f t="shared" ref="K12:K53" si="2">+H12+J12</f>
        <v>0</v>
      </c>
      <c r="L12" s="859"/>
    </row>
    <row r="13" spans="1:12" s="857" customFormat="1" ht="26.25">
      <c r="A13" s="403"/>
      <c r="B13" s="55">
        <v>2</v>
      </c>
      <c r="C13" s="18" t="s">
        <v>433</v>
      </c>
      <c r="D13" s="18"/>
      <c r="E13" s="405">
        <v>1</v>
      </c>
      <c r="F13" s="406" t="s">
        <v>415</v>
      </c>
      <c r="G13" s="401">
        <v>360000</v>
      </c>
      <c r="H13" s="412">
        <f t="shared" si="0"/>
        <v>360000</v>
      </c>
      <c r="I13" s="405"/>
      <c r="J13" s="412">
        <f t="shared" si="1"/>
        <v>0</v>
      </c>
      <c r="K13" s="402">
        <f t="shared" si="2"/>
        <v>360000</v>
      </c>
      <c r="L13" s="859"/>
    </row>
    <row r="14" spans="1:12" s="857" customFormat="1" ht="26.25">
      <c r="A14" s="814"/>
      <c r="B14" s="83">
        <v>3</v>
      </c>
      <c r="C14" s="816" t="s">
        <v>45</v>
      </c>
      <c r="D14" s="816"/>
      <c r="E14" s="405">
        <v>1</v>
      </c>
      <c r="F14" s="406" t="s">
        <v>415</v>
      </c>
      <c r="G14" s="401">
        <v>240000</v>
      </c>
      <c r="H14" s="412">
        <f t="shared" si="0"/>
        <v>240000</v>
      </c>
      <c r="I14" s="405"/>
      <c r="J14" s="412">
        <f t="shared" si="1"/>
        <v>0</v>
      </c>
      <c r="K14" s="402">
        <f t="shared" si="2"/>
        <v>240000</v>
      </c>
      <c r="L14" s="859"/>
    </row>
    <row r="15" spans="1:12" s="857" customFormat="1" ht="26.25">
      <c r="A15" s="814"/>
      <c r="B15" s="83">
        <v>4</v>
      </c>
      <c r="C15" s="816" t="s">
        <v>434</v>
      </c>
      <c r="D15" s="816"/>
      <c r="E15" s="405"/>
      <c r="F15" s="407" t="s">
        <v>68</v>
      </c>
      <c r="G15" s="401"/>
      <c r="H15" s="412">
        <f t="shared" si="0"/>
        <v>0</v>
      </c>
      <c r="I15" s="405"/>
      <c r="J15" s="412">
        <f t="shared" si="1"/>
        <v>0</v>
      </c>
      <c r="K15" s="402">
        <f t="shared" si="2"/>
        <v>0</v>
      </c>
      <c r="L15" s="859"/>
    </row>
    <row r="16" spans="1:12" s="857" customFormat="1" ht="26.25">
      <c r="A16" s="403"/>
      <c r="B16" s="55">
        <v>5</v>
      </c>
      <c r="C16" s="18" t="s">
        <v>501</v>
      </c>
      <c r="D16" s="18"/>
      <c r="E16" s="405">
        <v>1</v>
      </c>
      <c r="F16" s="406" t="s">
        <v>416</v>
      </c>
      <c r="G16" s="401">
        <v>200000</v>
      </c>
      <c r="H16" s="412">
        <f t="shared" si="0"/>
        <v>200000</v>
      </c>
      <c r="I16" s="405"/>
      <c r="J16" s="412">
        <f t="shared" si="1"/>
        <v>0</v>
      </c>
      <c r="K16" s="402">
        <f t="shared" si="2"/>
        <v>200000</v>
      </c>
      <c r="L16" s="859"/>
    </row>
    <row r="17" spans="1:12" s="857" customFormat="1" ht="26.25">
      <c r="A17" s="814"/>
      <c r="B17" s="83">
        <v>6</v>
      </c>
      <c r="C17" s="816" t="s">
        <v>117</v>
      </c>
      <c r="D17" s="816"/>
      <c r="E17" s="405">
        <v>1</v>
      </c>
      <c r="F17" s="406" t="s">
        <v>417</v>
      </c>
      <c r="G17" s="401">
        <v>1200000</v>
      </c>
      <c r="H17" s="412">
        <f t="shared" si="0"/>
        <v>1200000</v>
      </c>
      <c r="I17" s="405"/>
      <c r="J17" s="412">
        <f t="shared" si="1"/>
        <v>0</v>
      </c>
      <c r="K17" s="402">
        <f t="shared" si="2"/>
        <v>1200000</v>
      </c>
      <c r="L17" s="860"/>
    </row>
    <row r="18" spans="1:12" s="857" customFormat="1" ht="26.25">
      <c r="A18" s="814"/>
      <c r="B18" s="83">
        <v>7</v>
      </c>
      <c r="C18" s="861" t="s">
        <v>210</v>
      </c>
      <c r="D18" s="816"/>
      <c r="E18" s="405">
        <v>1</v>
      </c>
      <c r="F18" s="407" t="s">
        <v>152</v>
      </c>
      <c r="G18" s="401">
        <v>150000</v>
      </c>
      <c r="H18" s="412">
        <f t="shared" si="0"/>
        <v>150000</v>
      </c>
      <c r="I18" s="405">
        <v>0</v>
      </c>
      <c r="J18" s="412">
        <f t="shared" si="1"/>
        <v>0</v>
      </c>
      <c r="K18" s="402">
        <f t="shared" si="2"/>
        <v>150000</v>
      </c>
      <c r="L18" s="860"/>
    </row>
    <row r="19" spans="1:12" s="857" customFormat="1" ht="26.25">
      <c r="A19" s="814"/>
      <c r="B19" s="83">
        <v>8</v>
      </c>
      <c r="C19" s="861" t="s">
        <v>463</v>
      </c>
      <c r="D19" s="816"/>
      <c r="E19" s="405">
        <v>1</v>
      </c>
      <c r="F19" s="401" t="s">
        <v>211</v>
      </c>
      <c r="G19" s="401">
        <v>120000</v>
      </c>
      <c r="H19" s="412">
        <f t="shared" si="0"/>
        <v>120000</v>
      </c>
      <c r="I19" s="405">
        <v>0</v>
      </c>
      <c r="J19" s="412">
        <f t="shared" si="1"/>
        <v>0</v>
      </c>
      <c r="K19" s="402">
        <f t="shared" si="2"/>
        <v>120000</v>
      </c>
      <c r="L19" s="860"/>
    </row>
    <row r="20" spans="1:12" s="857" customFormat="1" ht="26.25">
      <c r="A20" s="814"/>
      <c r="B20" s="83">
        <v>9</v>
      </c>
      <c r="C20" s="861" t="s">
        <v>493</v>
      </c>
      <c r="D20" s="816"/>
      <c r="E20" s="405">
        <v>1</v>
      </c>
      <c r="F20" s="401" t="s">
        <v>211</v>
      </c>
      <c r="G20" s="401">
        <v>30000</v>
      </c>
      <c r="H20" s="412">
        <f t="shared" si="0"/>
        <v>30000</v>
      </c>
      <c r="I20" s="405"/>
      <c r="J20" s="412">
        <f t="shared" si="1"/>
        <v>0</v>
      </c>
      <c r="K20" s="402">
        <f t="shared" si="2"/>
        <v>30000</v>
      </c>
      <c r="L20" s="949"/>
    </row>
    <row r="21" spans="1:12" s="857" customFormat="1" ht="26.25">
      <c r="A21" s="814"/>
      <c r="B21" s="83">
        <v>10</v>
      </c>
      <c r="C21" s="861" t="s">
        <v>494</v>
      </c>
      <c r="D21" s="816"/>
      <c r="E21" s="405">
        <v>1</v>
      </c>
      <c r="F21" s="401" t="s">
        <v>211</v>
      </c>
      <c r="G21" s="401">
        <v>12000</v>
      </c>
      <c r="H21" s="412">
        <f t="shared" si="0"/>
        <v>12000</v>
      </c>
      <c r="I21" s="405"/>
      <c r="J21" s="412">
        <f t="shared" si="1"/>
        <v>0</v>
      </c>
      <c r="K21" s="402">
        <f t="shared" si="2"/>
        <v>12000</v>
      </c>
      <c r="L21" s="949"/>
    </row>
    <row r="22" spans="1:12" s="857" customFormat="1" ht="26.25">
      <c r="A22" s="814"/>
      <c r="B22" s="83">
        <v>11</v>
      </c>
      <c r="C22" s="861" t="s">
        <v>495</v>
      </c>
      <c r="D22" s="816"/>
      <c r="E22" s="405">
        <v>1</v>
      </c>
      <c r="F22" s="401" t="s">
        <v>211</v>
      </c>
      <c r="G22" s="401">
        <v>20000</v>
      </c>
      <c r="H22" s="412">
        <f t="shared" si="0"/>
        <v>20000</v>
      </c>
      <c r="I22" s="405"/>
      <c r="J22" s="412">
        <f t="shared" si="1"/>
        <v>0</v>
      </c>
      <c r="K22" s="402">
        <f t="shared" si="2"/>
        <v>20000</v>
      </c>
      <c r="L22" s="949"/>
    </row>
    <row r="23" spans="1:12" s="857" customFormat="1" ht="26.25">
      <c r="A23" s="814"/>
      <c r="B23" s="83">
        <v>12</v>
      </c>
      <c r="C23" s="872" t="s">
        <v>496</v>
      </c>
      <c r="D23" s="18"/>
      <c r="E23" s="405">
        <v>1</v>
      </c>
      <c r="F23" s="401" t="s">
        <v>211</v>
      </c>
      <c r="G23" s="380">
        <v>60000</v>
      </c>
      <c r="H23" s="412">
        <f t="shared" si="0"/>
        <v>60000</v>
      </c>
      <c r="I23" s="405"/>
      <c r="J23" s="412">
        <f t="shared" si="1"/>
        <v>0</v>
      </c>
      <c r="K23" s="402">
        <f t="shared" si="2"/>
        <v>60000</v>
      </c>
      <c r="L23" s="949"/>
    </row>
    <row r="24" spans="1:12" s="857" customFormat="1" ht="26.25">
      <c r="A24" s="814"/>
      <c r="B24" s="83">
        <v>13</v>
      </c>
      <c r="C24" s="862" t="s">
        <v>212</v>
      </c>
      <c r="D24" s="381"/>
      <c r="E24" s="405"/>
      <c r="F24" s="401" t="s">
        <v>211</v>
      </c>
      <c r="G24" s="401"/>
      <c r="H24" s="412">
        <f t="shared" si="0"/>
        <v>0</v>
      </c>
      <c r="I24" s="410"/>
      <c r="J24" s="412">
        <f t="shared" si="1"/>
        <v>0</v>
      </c>
      <c r="K24" s="402">
        <f t="shared" si="2"/>
        <v>0</v>
      </c>
      <c r="L24" s="860"/>
    </row>
    <row r="25" spans="1:12" s="857" customFormat="1" ht="26.25">
      <c r="A25" s="403"/>
      <c r="B25" s="399">
        <v>14</v>
      </c>
      <c r="C25" s="873" t="s">
        <v>435</v>
      </c>
      <c r="D25" s="400"/>
      <c r="E25" s="405">
        <v>1</v>
      </c>
      <c r="F25" s="406" t="s">
        <v>432</v>
      </c>
      <c r="G25" s="401"/>
      <c r="H25" s="412">
        <f t="shared" si="0"/>
        <v>0</v>
      </c>
      <c r="I25" s="405"/>
      <c r="J25" s="412">
        <f t="shared" si="1"/>
        <v>0</v>
      </c>
      <c r="K25" s="402">
        <f t="shared" si="2"/>
        <v>0</v>
      </c>
      <c r="L25" s="863"/>
    </row>
    <row r="26" spans="1:12" s="857" customFormat="1" ht="26.25">
      <c r="A26" s="818" t="s">
        <v>395</v>
      </c>
      <c r="B26" s="819">
        <v>15</v>
      </c>
      <c r="C26" s="864" t="s">
        <v>226</v>
      </c>
      <c r="D26" s="820"/>
      <c r="E26" s="405"/>
      <c r="F26" s="408"/>
      <c r="G26" s="401"/>
      <c r="H26" s="412">
        <f t="shared" si="0"/>
        <v>0</v>
      </c>
      <c r="I26" s="405"/>
      <c r="J26" s="412">
        <f t="shared" si="1"/>
        <v>0</v>
      </c>
      <c r="K26" s="402">
        <f t="shared" si="2"/>
        <v>0</v>
      </c>
      <c r="L26" s="863"/>
    </row>
    <row r="27" spans="1:12" s="857" customFormat="1" ht="26.25">
      <c r="A27" s="818" t="s">
        <v>395</v>
      </c>
      <c r="B27" s="821"/>
      <c r="C27" s="865" t="s">
        <v>418</v>
      </c>
      <c r="D27" s="820"/>
      <c r="E27" s="950"/>
      <c r="F27" s="401" t="s">
        <v>211</v>
      </c>
      <c r="G27" s="401"/>
      <c r="H27" s="412">
        <f t="shared" si="0"/>
        <v>0</v>
      </c>
      <c r="I27" s="405"/>
      <c r="J27" s="412">
        <f t="shared" si="1"/>
        <v>0</v>
      </c>
      <c r="K27" s="402">
        <f t="shared" si="2"/>
        <v>0</v>
      </c>
      <c r="L27" s="863"/>
    </row>
    <row r="28" spans="1:12" s="857" customFormat="1" ht="26.25">
      <c r="A28" s="818" t="s">
        <v>395</v>
      </c>
      <c r="B28" s="821"/>
      <c r="C28" s="865" t="s">
        <v>436</v>
      </c>
      <c r="D28" s="820"/>
      <c r="E28" s="405">
        <v>1</v>
      </c>
      <c r="F28" s="401" t="s">
        <v>211</v>
      </c>
      <c r="G28" s="401"/>
      <c r="H28" s="412"/>
      <c r="I28" s="405"/>
      <c r="J28" s="412"/>
      <c r="K28" s="402">
        <f t="shared" si="2"/>
        <v>0</v>
      </c>
      <c r="L28" s="863"/>
    </row>
    <row r="29" spans="1:12" s="857" customFormat="1" ht="26.25">
      <c r="A29" s="818" t="s">
        <v>395</v>
      </c>
      <c r="B29" s="821"/>
      <c r="C29" s="865" t="s">
        <v>498</v>
      </c>
      <c r="D29" s="820"/>
      <c r="E29" s="950"/>
      <c r="F29" s="401" t="s">
        <v>211</v>
      </c>
      <c r="G29" s="401"/>
      <c r="H29" s="412">
        <f t="shared" si="0"/>
        <v>0</v>
      </c>
      <c r="I29" s="405"/>
      <c r="J29" s="412">
        <f t="shared" si="1"/>
        <v>0</v>
      </c>
      <c r="K29" s="402">
        <f t="shared" si="2"/>
        <v>0</v>
      </c>
      <c r="L29" s="949"/>
    </row>
    <row r="30" spans="1:12" s="857" customFormat="1" ht="26.25">
      <c r="A30" s="818"/>
      <c r="B30" s="821"/>
      <c r="C30" s="865"/>
      <c r="D30" s="820"/>
      <c r="E30" s="950"/>
      <c r="F30" s="401"/>
      <c r="G30" s="401"/>
      <c r="H30" s="412"/>
      <c r="I30" s="405"/>
      <c r="J30" s="412"/>
      <c r="K30" s="402"/>
      <c r="L30" s="949"/>
    </row>
    <row r="31" spans="1:12" s="857" customFormat="1" ht="26.25">
      <c r="A31" s="822">
        <v>1.2</v>
      </c>
      <c r="B31" s="811" t="s">
        <v>214</v>
      </c>
      <c r="C31" s="823"/>
      <c r="D31" s="820"/>
      <c r="E31" s="405"/>
      <c r="F31" s="408"/>
      <c r="G31" s="401"/>
      <c r="H31" s="412">
        <f t="shared" si="0"/>
        <v>0</v>
      </c>
      <c r="I31" s="405"/>
      <c r="J31" s="412">
        <f t="shared" si="1"/>
        <v>0</v>
      </c>
      <c r="K31" s="402">
        <f t="shared" si="2"/>
        <v>0</v>
      </c>
      <c r="L31" s="863"/>
    </row>
    <row r="32" spans="1:12" s="857" customFormat="1" ht="26.25">
      <c r="A32" s="824"/>
      <c r="B32" s="817">
        <v>1</v>
      </c>
      <c r="C32" s="862" t="s">
        <v>419</v>
      </c>
      <c r="D32" s="820"/>
      <c r="E32" s="221">
        <v>1</v>
      </c>
      <c r="F32" s="406" t="s">
        <v>415</v>
      </c>
      <c r="G32" s="231">
        <v>200000</v>
      </c>
      <c r="H32" s="412">
        <f t="shared" si="0"/>
        <v>200000</v>
      </c>
      <c r="I32" s="315"/>
      <c r="J32" s="412">
        <f t="shared" si="1"/>
        <v>0</v>
      </c>
      <c r="K32" s="402">
        <f t="shared" si="2"/>
        <v>200000</v>
      </c>
      <c r="L32" s="863"/>
    </row>
    <row r="33" spans="1:12" s="857" customFormat="1" ht="26.25">
      <c r="A33" s="824"/>
      <c r="B33" s="817">
        <v>3</v>
      </c>
      <c r="C33" s="862" t="s">
        <v>420</v>
      </c>
      <c r="D33" s="820"/>
      <c r="E33" s="221">
        <v>1</v>
      </c>
      <c r="F33" s="406" t="s">
        <v>415</v>
      </c>
      <c r="G33" s="231">
        <v>60000</v>
      </c>
      <c r="H33" s="412">
        <f t="shared" si="0"/>
        <v>60000</v>
      </c>
      <c r="I33" s="315"/>
      <c r="J33" s="412">
        <f t="shared" si="1"/>
        <v>0</v>
      </c>
      <c r="K33" s="402">
        <f t="shared" si="2"/>
        <v>60000</v>
      </c>
      <c r="L33" s="863"/>
    </row>
    <row r="34" spans="1:12" s="857" customFormat="1" ht="26.25">
      <c r="A34" s="398"/>
      <c r="B34" s="399">
        <v>3</v>
      </c>
      <c r="C34" s="874" t="s">
        <v>437</v>
      </c>
      <c r="D34" s="400"/>
      <c r="E34" s="221">
        <f>E33</f>
        <v>1</v>
      </c>
      <c r="F34" s="406" t="s">
        <v>415</v>
      </c>
      <c r="G34" s="401">
        <v>30000</v>
      </c>
      <c r="H34" s="412">
        <f t="shared" si="0"/>
        <v>30000</v>
      </c>
      <c r="I34" s="405"/>
      <c r="J34" s="412">
        <f t="shared" si="1"/>
        <v>0</v>
      </c>
      <c r="K34" s="402">
        <f t="shared" si="2"/>
        <v>30000</v>
      </c>
      <c r="L34" s="860"/>
    </row>
    <row r="35" spans="1:12" s="857" customFormat="1" ht="26.25">
      <c r="A35" s="824"/>
      <c r="B35" s="817">
        <v>4</v>
      </c>
      <c r="C35" s="862" t="s">
        <v>215</v>
      </c>
      <c r="D35" s="820"/>
      <c r="E35" s="951">
        <v>1</v>
      </c>
      <c r="F35" s="866" t="s">
        <v>67</v>
      </c>
      <c r="G35" s="231"/>
      <c r="H35" s="412">
        <f t="shared" si="0"/>
        <v>0</v>
      </c>
      <c r="I35" s="315"/>
      <c r="J35" s="412">
        <f t="shared" si="1"/>
        <v>0</v>
      </c>
      <c r="K35" s="402">
        <f t="shared" si="2"/>
        <v>0</v>
      </c>
      <c r="L35" s="863"/>
    </row>
    <row r="36" spans="1:12" s="857" customFormat="1" ht="26.25">
      <c r="A36" s="824"/>
      <c r="B36" s="817">
        <v>5</v>
      </c>
      <c r="C36" s="825" t="s">
        <v>216</v>
      </c>
      <c r="D36" s="820"/>
      <c r="E36" s="795">
        <v>1</v>
      </c>
      <c r="F36" s="868" t="s">
        <v>67</v>
      </c>
      <c r="G36" s="231">
        <v>120000</v>
      </c>
      <c r="H36" s="412">
        <f t="shared" si="0"/>
        <v>120000</v>
      </c>
      <c r="I36" s="315"/>
      <c r="J36" s="412">
        <f t="shared" si="1"/>
        <v>0</v>
      </c>
      <c r="K36" s="402">
        <f t="shared" si="2"/>
        <v>120000</v>
      </c>
      <c r="L36" s="863"/>
    </row>
    <row r="37" spans="1:12" s="857" customFormat="1" ht="26.25">
      <c r="A37" s="824"/>
      <c r="B37" s="817"/>
      <c r="C37" s="825" t="s">
        <v>217</v>
      </c>
      <c r="D37" s="820"/>
      <c r="E37" s="795"/>
      <c r="F37" s="868"/>
      <c r="G37" s="231"/>
      <c r="H37" s="412">
        <f t="shared" si="0"/>
        <v>0</v>
      </c>
      <c r="I37" s="315"/>
      <c r="J37" s="412">
        <f t="shared" si="1"/>
        <v>0</v>
      </c>
      <c r="K37" s="402">
        <f t="shared" si="2"/>
        <v>0</v>
      </c>
      <c r="L37" s="867"/>
    </row>
    <row r="38" spans="1:12" s="857" customFormat="1" ht="26.25">
      <c r="A38" s="824"/>
      <c r="B38" s="817">
        <v>6</v>
      </c>
      <c r="C38" s="862" t="s">
        <v>218</v>
      </c>
      <c r="D38" s="820"/>
      <c r="E38" s="221">
        <v>1</v>
      </c>
      <c r="F38" s="406" t="s">
        <v>415</v>
      </c>
      <c r="G38" s="231">
        <v>800000</v>
      </c>
      <c r="H38" s="412">
        <f t="shared" si="0"/>
        <v>800000</v>
      </c>
      <c r="I38" s="315"/>
      <c r="J38" s="412">
        <f t="shared" si="1"/>
        <v>0</v>
      </c>
      <c r="K38" s="402">
        <f t="shared" si="2"/>
        <v>800000</v>
      </c>
      <c r="L38" s="863"/>
    </row>
    <row r="39" spans="1:12" s="857" customFormat="1" ht="26.25">
      <c r="A39" s="824"/>
      <c r="B39" s="817">
        <v>7</v>
      </c>
      <c r="C39" s="862" t="s">
        <v>219</v>
      </c>
      <c r="D39" s="820"/>
      <c r="E39" s="221">
        <v>1</v>
      </c>
      <c r="F39" s="406" t="s">
        <v>415</v>
      </c>
      <c r="G39" s="231"/>
      <c r="H39" s="412">
        <f t="shared" si="0"/>
        <v>0</v>
      </c>
      <c r="I39" s="315"/>
      <c r="J39" s="412">
        <f t="shared" si="1"/>
        <v>0</v>
      </c>
      <c r="K39" s="402">
        <f t="shared" si="2"/>
        <v>0</v>
      </c>
      <c r="L39" s="863"/>
    </row>
    <row r="40" spans="1:12" s="857" customFormat="1" ht="26.25">
      <c r="A40" s="824"/>
      <c r="B40" s="817">
        <v>8</v>
      </c>
      <c r="C40" s="862" t="s">
        <v>220</v>
      </c>
      <c r="D40" s="820"/>
      <c r="E40" s="221">
        <v>1</v>
      </c>
      <c r="F40" s="406" t="s">
        <v>415</v>
      </c>
      <c r="G40" s="231">
        <v>36000</v>
      </c>
      <c r="H40" s="412">
        <f t="shared" si="0"/>
        <v>36000</v>
      </c>
      <c r="I40" s="315"/>
      <c r="J40" s="412">
        <f t="shared" si="1"/>
        <v>0</v>
      </c>
      <c r="K40" s="402">
        <f t="shared" si="2"/>
        <v>36000</v>
      </c>
      <c r="L40" s="863"/>
    </row>
    <row r="41" spans="1:12" s="857" customFormat="1" ht="26.25">
      <c r="A41" s="824"/>
      <c r="B41" s="817">
        <v>9</v>
      </c>
      <c r="C41" s="862" t="s">
        <v>221</v>
      </c>
      <c r="D41" s="820"/>
      <c r="E41" s="221">
        <v>1</v>
      </c>
      <c r="F41" s="406" t="s">
        <v>415</v>
      </c>
      <c r="G41" s="231">
        <v>50000</v>
      </c>
      <c r="H41" s="412">
        <v>100000</v>
      </c>
      <c r="I41" s="315"/>
      <c r="J41" s="412">
        <f t="shared" si="1"/>
        <v>0</v>
      </c>
      <c r="K41" s="402">
        <v>100000</v>
      </c>
      <c r="L41" s="863"/>
    </row>
    <row r="42" spans="1:12" s="857" customFormat="1" ht="26.25">
      <c r="A42" s="824"/>
      <c r="B42" s="817">
        <v>10</v>
      </c>
      <c r="C42" s="862" t="s">
        <v>222</v>
      </c>
      <c r="D42" s="820"/>
      <c r="E42" s="405"/>
      <c r="F42" s="408"/>
      <c r="G42" s="401"/>
      <c r="H42" s="412">
        <f t="shared" si="0"/>
        <v>0</v>
      </c>
      <c r="I42" s="405"/>
      <c r="J42" s="412">
        <f t="shared" si="1"/>
        <v>0</v>
      </c>
      <c r="K42" s="402">
        <f t="shared" si="2"/>
        <v>0</v>
      </c>
      <c r="L42" s="863"/>
    </row>
    <row r="43" spans="1:12" s="857" customFormat="1" ht="26.25">
      <c r="A43" s="824"/>
      <c r="B43" s="817"/>
      <c r="C43" s="862" t="s">
        <v>499</v>
      </c>
      <c r="D43" s="820"/>
      <c r="E43" s="221">
        <v>1</v>
      </c>
      <c r="F43" s="409" t="s">
        <v>67</v>
      </c>
      <c r="G43" s="231">
        <v>120000</v>
      </c>
      <c r="H43" s="412">
        <f t="shared" si="0"/>
        <v>120000</v>
      </c>
      <c r="I43" s="315"/>
      <c r="J43" s="412">
        <f t="shared" si="1"/>
        <v>0</v>
      </c>
      <c r="K43" s="402">
        <f>+H43+J43</f>
        <v>120000</v>
      </c>
      <c r="L43" s="863"/>
    </row>
    <row r="44" spans="1:12" s="857" customFormat="1" ht="26.25">
      <c r="A44" s="824"/>
      <c r="B44" s="817"/>
      <c r="C44" s="862" t="s">
        <v>223</v>
      </c>
      <c r="D44" s="820"/>
      <c r="E44" s="221">
        <v>1</v>
      </c>
      <c r="F44" s="409" t="s">
        <v>67</v>
      </c>
      <c r="G44" s="231">
        <v>1000000</v>
      </c>
      <c r="H44" s="412">
        <f t="shared" si="0"/>
        <v>1000000</v>
      </c>
      <c r="I44" s="315"/>
      <c r="J44" s="412">
        <f t="shared" si="1"/>
        <v>0</v>
      </c>
      <c r="K44" s="402">
        <f t="shared" si="2"/>
        <v>1000000</v>
      </c>
      <c r="L44" s="863"/>
    </row>
    <row r="45" spans="1:12" s="857" customFormat="1" ht="26.25">
      <c r="A45" s="824"/>
      <c r="B45" s="817">
        <v>11</v>
      </c>
      <c r="C45" s="862" t="s">
        <v>224</v>
      </c>
      <c r="D45" s="820"/>
      <c r="E45" s="221">
        <v>1</v>
      </c>
      <c r="F45" s="409" t="s">
        <v>67</v>
      </c>
      <c r="G45" s="231"/>
      <c r="H45" s="412">
        <f t="shared" si="0"/>
        <v>0</v>
      </c>
      <c r="I45" s="315"/>
      <c r="J45" s="412">
        <f t="shared" si="1"/>
        <v>0</v>
      </c>
      <c r="K45" s="402">
        <f t="shared" si="2"/>
        <v>0</v>
      </c>
      <c r="L45" s="863"/>
    </row>
    <row r="46" spans="1:12" s="857" customFormat="1" ht="26.25">
      <c r="A46" s="824"/>
      <c r="B46" s="817">
        <v>12</v>
      </c>
      <c r="C46" s="862" t="s">
        <v>225</v>
      </c>
      <c r="D46" s="820"/>
      <c r="E46" s="221">
        <v>1</v>
      </c>
      <c r="F46" s="409" t="s">
        <v>67</v>
      </c>
      <c r="G46" s="231"/>
      <c r="H46" s="412">
        <f t="shared" si="0"/>
        <v>0</v>
      </c>
      <c r="I46" s="315"/>
      <c r="J46" s="412">
        <f t="shared" si="1"/>
        <v>0</v>
      </c>
      <c r="K46" s="402">
        <f t="shared" si="2"/>
        <v>0</v>
      </c>
      <c r="L46" s="863"/>
    </row>
    <row r="47" spans="1:12" s="857" customFormat="1" ht="26.25">
      <c r="A47" s="824"/>
      <c r="B47" s="817">
        <v>13</v>
      </c>
      <c r="C47" s="862" t="s">
        <v>226</v>
      </c>
      <c r="D47" s="820"/>
      <c r="E47" s="405"/>
      <c r="F47" s="408"/>
      <c r="G47" s="401"/>
      <c r="H47" s="412">
        <f t="shared" si="0"/>
        <v>0</v>
      </c>
      <c r="I47" s="405"/>
      <c r="J47" s="412">
        <f t="shared" si="1"/>
        <v>0</v>
      </c>
      <c r="K47" s="402">
        <f t="shared" si="2"/>
        <v>0</v>
      </c>
      <c r="L47" s="863"/>
    </row>
    <row r="48" spans="1:12" s="857" customFormat="1" ht="26.25">
      <c r="A48" s="818" t="s">
        <v>395</v>
      </c>
      <c r="B48" s="819"/>
      <c r="C48" s="865" t="s">
        <v>467</v>
      </c>
      <c r="D48" s="875"/>
      <c r="E48" s="405">
        <v>1</v>
      </c>
      <c r="F48" s="380" t="s">
        <v>211</v>
      </c>
      <c r="G48" s="401"/>
      <c r="H48" s="412">
        <f t="shared" si="0"/>
        <v>0</v>
      </c>
      <c r="I48" s="405"/>
      <c r="J48" s="412">
        <f t="shared" si="1"/>
        <v>0</v>
      </c>
      <c r="K48" s="402">
        <f t="shared" si="2"/>
        <v>0</v>
      </c>
      <c r="L48" s="863"/>
    </row>
    <row r="49" spans="1:12" s="857" customFormat="1" ht="26.25">
      <c r="A49" s="818"/>
      <c r="B49" s="819"/>
      <c r="C49" s="865"/>
      <c r="D49" s="875"/>
      <c r="E49" s="405"/>
      <c r="F49" s="952"/>
      <c r="G49" s="401"/>
      <c r="H49" s="412"/>
      <c r="I49" s="405"/>
      <c r="J49" s="412"/>
      <c r="K49" s="402"/>
      <c r="L49" s="863"/>
    </row>
    <row r="50" spans="1:12" s="857" customFormat="1" ht="26.25">
      <c r="A50" s="826">
        <v>1.3</v>
      </c>
      <c r="B50" s="869" t="s">
        <v>227</v>
      </c>
      <c r="C50" s="870"/>
      <c r="D50" s="820"/>
      <c r="E50" s="405"/>
      <c r="F50" s="408"/>
      <c r="G50" s="401"/>
      <c r="H50" s="412">
        <f t="shared" si="0"/>
        <v>0</v>
      </c>
      <c r="I50" s="405"/>
      <c r="J50" s="412">
        <f t="shared" si="1"/>
        <v>0</v>
      </c>
      <c r="K50" s="402">
        <f t="shared" si="2"/>
        <v>0</v>
      </c>
      <c r="L50" s="863"/>
    </row>
    <row r="51" spans="1:12" s="857" customFormat="1" ht="26.25">
      <c r="A51" s="824"/>
      <c r="B51" s="817">
        <v>1</v>
      </c>
      <c r="C51" s="862" t="s">
        <v>228</v>
      </c>
      <c r="D51" s="820"/>
      <c r="E51" s="315">
        <v>1</v>
      </c>
      <c r="F51" s="380" t="s">
        <v>211</v>
      </c>
      <c r="G51" s="231"/>
      <c r="H51" s="412">
        <f t="shared" si="0"/>
        <v>0</v>
      </c>
      <c r="I51" s="315"/>
      <c r="J51" s="412">
        <f t="shared" si="1"/>
        <v>0</v>
      </c>
      <c r="K51" s="402">
        <f t="shared" si="2"/>
        <v>0</v>
      </c>
      <c r="L51" s="863"/>
    </row>
    <row r="52" spans="1:12" ht="26.25">
      <c r="A52" s="383"/>
      <c r="B52" s="219">
        <v>2</v>
      </c>
      <c r="C52" s="862" t="s">
        <v>229</v>
      </c>
      <c r="D52" s="382"/>
      <c r="E52" s="315"/>
      <c r="F52" s="380"/>
      <c r="G52" s="231"/>
      <c r="H52" s="412">
        <f t="shared" si="0"/>
        <v>0</v>
      </c>
      <c r="I52" s="315"/>
      <c r="J52" s="412">
        <f t="shared" si="1"/>
        <v>0</v>
      </c>
      <c r="K52" s="402">
        <f t="shared" si="2"/>
        <v>0</v>
      </c>
      <c r="L52" s="871"/>
    </row>
    <row r="53" spans="1:12" ht="27" thickBot="1">
      <c r="A53" s="384"/>
      <c r="B53" s="830" t="s">
        <v>46</v>
      </c>
      <c r="C53" s="831"/>
      <c r="D53" s="832"/>
      <c r="E53" s="385"/>
      <c r="F53" s="386"/>
      <c r="G53" s="387"/>
      <c r="H53" s="412">
        <f t="shared" si="0"/>
        <v>0</v>
      </c>
      <c r="I53" s="411"/>
      <c r="J53" s="412">
        <f t="shared" si="1"/>
        <v>0</v>
      </c>
      <c r="K53" s="402">
        <f t="shared" si="2"/>
        <v>0</v>
      </c>
      <c r="L53" s="388"/>
    </row>
    <row r="54" spans="1:12" ht="27" thickBot="1">
      <c r="A54" s="829"/>
      <c r="B54" s="760"/>
      <c r="C54" s="760"/>
      <c r="D54" s="760"/>
      <c r="E54" s="389"/>
      <c r="F54" s="390"/>
      <c r="G54" s="390"/>
      <c r="H54" s="391">
        <f>SUM(H9:H53)</f>
        <v>5058000</v>
      </c>
      <c r="I54" s="391"/>
      <c r="J54" s="391">
        <f>SUM(J9:J53)</f>
        <v>0</v>
      </c>
      <c r="K54" s="391">
        <f>SUM(K9:K53)</f>
        <v>5058000</v>
      </c>
      <c r="L54" s="392"/>
    </row>
    <row r="55" spans="1:12">
      <c r="A55" s="843"/>
      <c r="B55" s="843"/>
      <c r="C55" s="843"/>
      <c r="D55" s="843"/>
      <c r="F55" s="150"/>
      <c r="G55" s="150"/>
      <c r="H55" s="150"/>
      <c r="I55" s="150"/>
      <c r="J55" s="150"/>
      <c r="K55" s="150"/>
      <c r="L55" s="843"/>
    </row>
    <row r="56" spans="1:12">
      <c r="A56" s="843"/>
      <c r="B56" s="843"/>
      <c r="C56" s="843"/>
      <c r="D56" s="843"/>
      <c r="F56" s="150"/>
      <c r="G56" s="150"/>
      <c r="H56" s="150"/>
      <c r="I56" s="150"/>
      <c r="J56" s="150"/>
      <c r="K56" s="150"/>
      <c r="L56" s="843"/>
    </row>
    <row r="57" spans="1:12">
      <c r="A57" s="843"/>
      <c r="B57" s="843"/>
      <c r="C57" s="843"/>
      <c r="D57" s="843"/>
      <c r="F57" s="150"/>
      <c r="G57" s="150"/>
      <c r="H57" s="150"/>
      <c r="I57" s="150"/>
      <c r="J57" s="150"/>
      <c r="K57" s="150"/>
      <c r="L57" s="843"/>
    </row>
    <row r="58" spans="1:12">
      <c r="A58" s="843"/>
      <c r="B58" s="843"/>
      <c r="C58" s="843"/>
      <c r="D58" s="843"/>
      <c r="F58" s="150"/>
      <c r="G58" s="150"/>
      <c r="H58" s="150"/>
      <c r="I58" s="150"/>
      <c r="J58" s="150"/>
      <c r="K58" s="150"/>
      <c r="L58" s="843"/>
    </row>
  </sheetData>
  <mergeCells count="1">
    <mergeCell ref="A1:L1"/>
  </mergeCells>
  <phoneticPr fontId="16" type="noConversion"/>
  <printOptions horizontalCentered="1"/>
  <pageMargins left="0" right="0" top="0.21" bottom="0.39" header="0.22" footer="0.15748031496062992"/>
  <pageSetup paperSize="9" scale="50" fitToHeight="0" orientation="portrait" r:id="rId1"/>
  <headerFooter>
    <oddFooter>&amp;L&amp;A&amp;C&amp;P/&amp;N&amp;R&amp;F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0482-36C7-436B-8A45-C08B21C9982B}">
  <sheetPr>
    <tabColor theme="5" tint="0.59999389629810485"/>
    <pageSetUpPr fitToPage="1"/>
  </sheetPr>
  <dimension ref="A1:BC408"/>
  <sheetViews>
    <sheetView topLeftCell="A301" zoomScale="77" zoomScaleNormal="77" zoomScaleSheetLayoutView="70" workbookViewId="0">
      <selection activeCell="K318" sqref="K318"/>
    </sheetView>
  </sheetViews>
  <sheetFormatPr defaultColWidth="11.42578125" defaultRowHeight="23.25"/>
  <cols>
    <col min="1" max="1" width="7" style="610" customWidth="1"/>
    <col min="2" max="2" width="63.5703125" style="609" customWidth="1"/>
    <col min="3" max="3" width="12.5703125" style="611" bestFit="1" customWidth="1"/>
    <col min="4" max="4" width="10.5703125" style="610" customWidth="1"/>
    <col min="5" max="5" width="18.5703125" style="635" customWidth="1"/>
    <col min="6" max="7" width="18.5703125" style="636" customWidth="1"/>
    <col min="8" max="8" width="18.5703125" style="635" customWidth="1"/>
    <col min="9" max="9" width="18.5703125" style="636" customWidth="1"/>
    <col min="10" max="10" width="12" style="610" customWidth="1"/>
    <col min="11" max="11" width="13.7109375" style="609" bestFit="1" customWidth="1"/>
    <col min="12" max="12" width="14.7109375" style="905" bestFit="1" customWidth="1"/>
    <col min="13" max="13" width="11.42578125" style="905" bestFit="1" customWidth="1"/>
    <col min="14" max="14" width="17.5703125" style="905" bestFit="1" customWidth="1"/>
    <col min="15" max="16384" width="11.42578125" style="609"/>
  </cols>
  <sheetData>
    <row r="1" spans="1:14" s="425" customFormat="1" ht="21.75" customHeight="1" thickBot="1">
      <c r="A1" s="993" t="s">
        <v>153</v>
      </c>
      <c r="B1" s="994"/>
      <c r="C1" s="994"/>
      <c r="D1" s="994"/>
      <c r="E1" s="994"/>
      <c r="F1" s="994"/>
      <c r="G1" s="994"/>
      <c r="H1" s="994"/>
      <c r="I1" s="994"/>
      <c r="J1" s="995"/>
      <c r="L1" s="899"/>
      <c r="M1" s="899"/>
      <c r="N1" s="899"/>
    </row>
    <row r="2" spans="1:14" s="425" customFormat="1">
      <c r="A2" s="684" t="str">
        <f>SUM!A2</f>
        <v>ชื่อโครงการ / งานก่อสร้างอาคาร  SAMYAN APARTMENT AND HOTEL RAMA IV</v>
      </c>
      <c r="B2" s="686"/>
      <c r="C2" s="687"/>
      <c r="D2" s="688"/>
      <c r="E2" s="689"/>
      <c r="F2" s="690"/>
      <c r="G2" s="689"/>
      <c r="H2" s="690"/>
      <c r="I2" s="689"/>
      <c r="J2" s="691"/>
      <c r="L2" s="899"/>
      <c r="M2" s="899"/>
      <c r="N2" s="899"/>
    </row>
    <row r="3" spans="1:14" s="425" customFormat="1">
      <c r="A3" s="685" t="str">
        <f>หมวดงานเตรียมการ!A3</f>
        <v xml:space="preserve">สถานที่ก่อสร้าง /  ถนนพระรามที่ 4 แขวงมหาพฤฒาราม เขตบางรัก กรุงเทพมหานคร     </v>
      </c>
      <c r="B3" s="692"/>
      <c r="C3" s="693"/>
      <c r="D3" s="694"/>
      <c r="E3" s="695"/>
      <c r="F3" s="696"/>
      <c r="G3" s="695"/>
      <c r="H3" s="696"/>
      <c r="I3" s="695"/>
      <c r="J3" s="697"/>
      <c r="L3" s="899"/>
      <c r="M3" s="899"/>
      <c r="N3" s="899"/>
    </row>
    <row r="4" spans="1:14" s="425" customFormat="1">
      <c r="A4" s="685" t="str">
        <f>SUM!A4</f>
        <v>หน่วยงานเจ้าของโครงการ / บริษัท เซนิท แมนเนจเม้นต์ จำกัด</v>
      </c>
      <c r="B4" s="692"/>
      <c r="C4" s="693"/>
      <c r="D4" s="694"/>
      <c r="E4" s="695"/>
      <c r="F4" s="696"/>
      <c r="G4" s="695"/>
      <c r="H4" s="698"/>
      <c r="I4" s="699"/>
      <c r="J4" s="700"/>
      <c r="L4" s="899"/>
      <c r="M4" s="899"/>
      <c r="N4" s="899"/>
    </row>
    <row r="5" spans="1:14" s="425" customFormat="1">
      <c r="A5" s="701" t="s">
        <v>6</v>
      </c>
      <c r="B5" s="694"/>
      <c r="C5" s="693"/>
      <c r="D5" s="653"/>
      <c r="E5" s="695"/>
      <c r="F5" s="653" t="s">
        <v>479</v>
      </c>
      <c r="G5" s="695"/>
      <c r="H5" s="696"/>
      <c r="I5" s="702"/>
      <c r="J5" s="703"/>
      <c r="L5" s="899"/>
      <c r="M5" s="899"/>
      <c r="N5" s="899"/>
    </row>
    <row r="6" spans="1:14" s="425" customFormat="1" ht="24" thickBot="1">
      <c r="A6" s="704" t="s">
        <v>205</v>
      </c>
      <c r="B6" s="705"/>
      <c r="C6" s="706"/>
      <c r="D6" s="706"/>
      <c r="E6" s="707"/>
      <c r="F6" s="707"/>
      <c r="G6" s="707"/>
      <c r="H6" s="707"/>
      <c r="I6" s="707" t="s">
        <v>18</v>
      </c>
      <c r="J6" s="708"/>
      <c r="L6" s="899"/>
      <c r="M6" s="899"/>
      <c r="N6" s="899"/>
    </row>
    <row r="7" spans="1:14" s="426" customFormat="1" ht="18.75" customHeight="1">
      <c r="A7" s="996" t="s">
        <v>41</v>
      </c>
      <c r="B7" s="1002" t="s">
        <v>9</v>
      </c>
      <c r="C7" s="1002" t="s">
        <v>10</v>
      </c>
      <c r="D7" s="1002" t="s">
        <v>11</v>
      </c>
      <c r="E7" s="1007" t="s">
        <v>47</v>
      </c>
      <c r="F7" s="1008"/>
      <c r="G7" s="1009" t="s">
        <v>13</v>
      </c>
      <c r="H7" s="1010"/>
      <c r="I7" s="1011" t="s">
        <v>48</v>
      </c>
      <c r="J7" s="999" t="s">
        <v>20</v>
      </c>
      <c r="L7" s="899"/>
      <c r="M7" s="899"/>
      <c r="N7" s="899"/>
    </row>
    <row r="8" spans="1:14" s="426" customFormat="1" ht="15" customHeight="1">
      <c r="A8" s="997"/>
      <c r="B8" s="1003"/>
      <c r="C8" s="1005"/>
      <c r="D8" s="1005"/>
      <c r="E8" s="1014" t="s">
        <v>15</v>
      </c>
      <c r="F8" s="1016" t="s">
        <v>16</v>
      </c>
      <c r="G8" s="1016" t="s">
        <v>15</v>
      </c>
      <c r="H8" s="1018" t="s">
        <v>16</v>
      </c>
      <c r="I8" s="1012"/>
      <c r="J8" s="1000"/>
      <c r="L8" s="899"/>
      <c r="M8" s="899"/>
      <c r="N8" s="899"/>
    </row>
    <row r="9" spans="1:14" s="426" customFormat="1" ht="24" thickBot="1">
      <c r="A9" s="998"/>
      <c r="B9" s="1004"/>
      <c r="C9" s="1006"/>
      <c r="D9" s="1006"/>
      <c r="E9" s="1015"/>
      <c r="F9" s="1017"/>
      <c r="G9" s="1017"/>
      <c r="H9" s="1019"/>
      <c r="I9" s="1013"/>
      <c r="J9" s="1001"/>
      <c r="L9" s="906" t="s">
        <v>468</v>
      </c>
      <c r="M9" s="907" t="s">
        <v>469</v>
      </c>
      <c r="N9" s="908" t="s">
        <v>470</v>
      </c>
    </row>
    <row r="10" spans="1:14" s="426" customFormat="1">
      <c r="A10" s="427">
        <v>3</v>
      </c>
      <c r="B10" s="428" t="s">
        <v>251</v>
      </c>
      <c r="C10" s="429"/>
      <c r="D10" s="430"/>
      <c r="E10" s="431"/>
      <c r="F10" s="432"/>
      <c r="G10" s="432"/>
      <c r="H10" s="431"/>
      <c r="I10" s="612"/>
      <c r="J10" s="433"/>
      <c r="L10" s="900"/>
      <c r="M10" s="900"/>
      <c r="N10" s="900"/>
    </row>
    <row r="11" spans="1:14" s="426" customFormat="1">
      <c r="A11" s="434">
        <v>3.1</v>
      </c>
      <c r="B11" s="435" t="str">
        <f>B32</f>
        <v>งานโครงสร้างฐานราก เสาเข็ม และเสาตอม่อ</v>
      </c>
      <c r="C11" s="436"/>
      <c r="D11" s="437" t="s">
        <v>152</v>
      </c>
      <c r="E11" s="438"/>
      <c r="F11" s="439"/>
      <c r="G11" s="439"/>
      <c r="H11" s="439"/>
      <c r="I11" s="439"/>
      <c r="J11" s="440"/>
      <c r="K11" s="937">
        <f>F11+H11</f>
        <v>0</v>
      </c>
      <c r="L11" s="899">
        <f>+C49+C50+C51+C52+C53+C54</f>
        <v>13361</v>
      </c>
      <c r="M11" s="899">
        <f>+C40+C42+C56</f>
        <v>186</v>
      </c>
      <c r="N11" s="899">
        <f>+L11/M11</f>
        <v>71.833333333333329</v>
      </c>
    </row>
    <row r="12" spans="1:14" s="426" customFormat="1">
      <c r="A12" s="434">
        <v>3.2</v>
      </c>
      <c r="B12" s="441" t="str">
        <f>B65</f>
        <v xml:space="preserve">งานถังเก็บน้ำใต้ดิน ถังเก็บน้ำชั้นดาดฟ้า และถังบำบัด </v>
      </c>
      <c r="C12" s="436"/>
      <c r="D12" s="437" t="s">
        <v>152</v>
      </c>
      <c r="E12" s="438"/>
      <c r="F12" s="439">
        <f>+F96</f>
        <v>206519.5</v>
      </c>
      <c r="G12" s="439"/>
      <c r="H12" s="439">
        <f>+H96</f>
        <v>108620</v>
      </c>
      <c r="I12" s="439">
        <f>+I96</f>
        <v>315139.5</v>
      </c>
      <c r="J12" s="440"/>
      <c r="K12" s="937">
        <f t="shared" ref="K12:K25" si="0">F12+H12</f>
        <v>315139.5</v>
      </c>
      <c r="L12" s="900"/>
      <c r="M12" s="900"/>
      <c r="N12" s="899"/>
    </row>
    <row r="13" spans="1:14" s="426" customFormat="1">
      <c r="A13" s="434">
        <v>3.3</v>
      </c>
      <c r="B13" s="435" t="str">
        <f>B97</f>
        <v xml:space="preserve">งานโครงสร้างผนังลิฟต์ </v>
      </c>
      <c r="C13" s="436"/>
      <c r="D13" s="437" t="s">
        <v>152</v>
      </c>
      <c r="E13" s="438"/>
      <c r="F13" s="439"/>
      <c r="G13" s="439"/>
      <c r="H13" s="439"/>
      <c r="I13" s="439"/>
      <c r="J13" s="440"/>
      <c r="K13" s="937">
        <f t="shared" si="0"/>
        <v>0</v>
      </c>
      <c r="L13" s="899">
        <f>+C104+C106+C112</f>
        <v>37391</v>
      </c>
      <c r="M13" s="899">
        <f>+C98</f>
        <v>181</v>
      </c>
      <c r="N13" s="899">
        <f t="shared" ref="N13:N25" si="1">+L13/M13</f>
        <v>206.58011049723757</v>
      </c>
    </row>
    <row r="14" spans="1:14" s="426" customFormat="1">
      <c r="A14" s="434">
        <v>3.4</v>
      </c>
      <c r="B14" s="435" t="str">
        <f>B117</f>
        <v>งานโครงสร้างบันได</v>
      </c>
      <c r="C14" s="436"/>
      <c r="D14" s="437" t="s">
        <v>152</v>
      </c>
      <c r="E14" s="438"/>
      <c r="F14" s="439"/>
      <c r="G14" s="439"/>
      <c r="H14" s="439"/>
      <c r="I14" s="439"/>
      <c r="J14" s="440"/>
      <c r="K14" s="937">
        <f t="shared" si="0"/>
        <v>0</v>
      </c>
      <c r="L14" s="899">
        <f>+C123+C124</f>
        <v>3004</v>
      </c>
      <c r="M14" s="899">
        <f>+C118</f>
        <v>27</v>
      </c>
      <c r="N14" s="899">
        <f t="shared" si="1"/>
        <v>111.25925925925925</v>
      </c>
    </row>
    <row r="15" spans="1:14" s="426" customFormat="1">
      <c r="A15" s="434">
        <v>3.5</v>
      </c>
      <c r="B15" s="435" t="str">
        <f>B129</f>
        <v>โครงสร้างเสา</v>
      </c>
      <c r="C15" s="436"/>
      <c r="D15" s="437" t="s">
        <v>152</v>
      </c>
      <c r="E15" s="438"/>
      <c r="F15" s="439"/>
      <c r="G15" s="439"/>
      <c r="H15" s="439"/>
      <c r="I15" s="439"/>
      <c r="J15" s="440"/>
      <c r="K15" s="937">
        <f t="shared" si="0"/>
        <v>0</v>
      </c>
      <c r="L15" s="899">
        <f>+C135+C136+C138+C139+C140+C141</f>
        <v>42397</v>
      </c>
      <c r="M15" s="899">
        <f>+C130</f>
        <v>90</v>
      </c>
      <c r="N15" s="899">
        <f t="shared" si="1"/>
        <v>471.07777777777778</v>
      </c>
    </row>
    <row r="16" spans="1:14" s="426" customFormat="1">
      <c r="A16" s="434">
        <v>3.6</v>
      </c>
      <c r="B16" s="442" t="str">
        <f>B145</f>
        <v>งานโครงสร้างชั้นชั้น1</v>
      </c>
      <c r="C16" s="436"/>
      <c r="D16" s="437" t="s">
        <v>152</v>
      </c>
      <c r="E16" s="438"/>
      <c r="F16" s="439"/>
      <c r="G16" s="439"/>
      <c r="H16" s="439"/>
      <c r="I16" s="439"/>
      <c r="J16" s="440"/>
      <c r="K16" s="937">
        <f t="shared" si="0"/>
        <v>0</v>
      </c>
      <c r="L16" s="899">
        <f>+C156+C157+C158+C159+C160+C164</f>
        <v>19391</v>
      </c>
      <c r="M16" s="899">
        <f>+C146+C149+C163</f>
        <v>159</v>
      </c>
      <c r="N16" s="899">
        <f t="shared" si="1"/>
        <v>121.95597484276729</v>
      </c>
    </row>
    <row r="17" spans="1:14" s="426" customFormat="1">
      <c r="A17" s="434">
        <v>3.7</v>
      </c>
      <c r="B17" s="442" t="str">
        <f>B167</f>
        <v xml:space="preserve">งานโครงสร้าง ชั้น 2 </v>
      </c>
      <c r="C17" s="436"/>
      <c r="D17" s="437" t="s">
        <v>152</v>
      </c>
      <c r="E17" s="438"/>
      <c r="F17" s="439"/>
      <c r="G17" s="439"/>
      <c r="H17" s="439"/>
      <c r="I17" s="439"/>
      <c r="J17" s="440"/>
      <c r="K17" s="937">
        <f t="shared" si="0"/>
        <v>0</v>
      </c>
      <c r="L17" s="899">
        <f>+C174+C175+C176+C177+C178+C179</f>
        <v>15737</v>
      </c>
      <c r="M17" s="899">
        <f>+C168</f>
        <v>108</v>
      </c>
      <c r="N17" s="899">
        <f t="shared" si="1"/>
        <v>145.71296296296296</v>
      </c>
    </row>
    <row r="18" spans="1:14" s="426" customFormat="1">
      <c r="A18" s="434">
        <v>3.8</v>
      </c>
      <c r="B18" s="442" t="str">
        <f>B185</f>
        <v>งานโครงสร้าง ชั้น 3</v>
      </c>
      <c r="C18" s="436"/>
      <c r="D18" s="437" t="s">
        <v>152</v>
      </c>
      <c r="E18" s="438"/>
      <c r="F18" s="439"/>
      <c r="G18" s="439"/>
      <c r="H18" s="439"/>
      <c r="I18" s="439"/>
      <c r="J18" s="440"/>
      <c r="K18" s="937">
        <f t="shared" si="0"/>
        <v>0</v>
      </c>
      <c r="L18" s="899">
        <f>+C192+C193+C194+C195+C196+C197</f>
        <v>15737</v>
      </c>
      <c r="M18" s="899">
        <f>+C186</f>
        <v>108</v>
      </c>
      <c r="N18" s="899">
        <f t="shared" si="1"/>
        <v>145.71296296296296</v>
      </c>
    </row>
    <row r="19" spans="1:14" s="426" customFormat="1">
      <c r="A19" s="443">
        <v>3.9</v>
      </c>
      <c r="B19" s="442" t="str">
        <f>B203</f>
        <v>งานโครงสร้าง ชั้น 4</v>
      </c>
      <c r="C19" s="436"/>
      <c r="D19" s="437" t="s">
        <v>152</v>
      </c>
      <c r="E19" s="438"/>
      <c r="F19" s="439"/>
      <c r="G19" s="439"/>
      <c r="H19" s="439"/>
      <c r="I19" s="439"/>
      <c r="J19" s="440"/>
      <c r="K19" s="937">
        <f t="shared" si="0"/>
        <v>0</v>
      </c>
      <c r="L19" s="899">
        <f>+C210+C211+C212+C213+C214+C215</f>
        <v>15737</v>
      </c>
      <c r="M19" s="899">
        <f>+C204</f>
        <v>108</v>
      </c>
      <c r="N19" s="899">
        <f t="shared" si="1"/>
        <v>145.71296296296296</v>
      </c>
    </row>
    <row r="20" spans="1:14" s="426" customFormat="1">
      <c r="A20" s="434">
        <v>3.11</v>
      </c>
      <c r="B20" s="442" t="str">
        <f>B221</f>
        <v>งานโครงสร้าง ชั้น 5</v>
      </c>
      <c r="C20" s="436"/>
      <c r="D20" s="437" t="s">
        <v>152</v>
      </c>
      <c r="E20" s="438"/>
      <c r="F20" s="439"/>
      <c r="G20" s="439"/>
      <c r="H20" s="439"/>
      <c r="I20" s="439"/>
      <c r="J20" s="440"/>
      <c r="K20" s="937">
        <f t="shared" si="0"/>
        <v>0</v>
      </c>
      <c r="L20" s="899">
        <f>+C228+C229+C230+C231+C232+C233</f>
        <v>15737</v>
      </c>
      <c r="M20" s="899">
        <f>+C222</f>
        <v>108</v>
      </c>
      <c r="N20" s="899">
        <f t="shared" si="1"/>
        <v>145.71296296296296</v>
      </c>
    </row>
    <row r="21" spans="1:14" s="426" customFormat="1">
      <c r="A21" s="434">
        <v>3.12</v>
      </c>
      <c r="B21" s="442" t="s">
        <v>241</v>
      </c>
      <c r="C21" s="436"/>
      <c r="D21" s="437" t="s">
        <v>152</v>
      </c>
      <c r="E21" s="438"/>
      <c r="F21" s="439"/>
      <c r="G21" s="439"/>
      <c r="H21" s="439"/>
      <c r="I21" s="439"/>
      <c r="J21" s="440"/>
      <c r="K21" s="937">
        <f t="shared" si="0"/>
        <v>0</v>
      </c>
      <c r="L21" s="899">
        <f>+C246+C247+C248+C249+C250+C251</f>
        <v>15737</v>
      </c>
      <c r="M21" s="899">
        <f>+C240</f>
        <v>108</v>
      </c>
      <c r="N21" s="899">
        <f t="shared" si="1"/>
        <v>145.71296296296296</v>
      </c>
    </row>
    <row r="22" spans="1:14" s="426" customFormat="1">
      <c r="A22" s="434">
        <v>3.13</v>
      </c>
      <c r="B22" s="442" t="s">
        <v>243</v>
      </c>
      <c r="C22" s="436"/>
      <c r="D22" s="437" t="s">
        <v>152</v>
      </c>
      <c r="E22" s="438"/>
      <c r="F22" s="439"/>
      <c r="G22" s="439"/>
      <c r="H22" s="439"/>
      <c r="I22" s="439"/>
      <c r="J22" s="440"/>
      <c r="K22" s="937">
        <f t="shared" si="0"/>
        <v>0</v>
      </c>
      <c r="L22" s="899">
        <f>+C264+C265+C266+C268+C267+C269</f>
        <v>15737</v>
      </c>
      <c r="M22" s="899">
        <f>+C258</f>
        <v>108</v>
      </c>
      <c r="N22" s="899">
        <f t="shared" si="1"/>
        <v>145.71296296296296</v>
      </c>
    </row>
    <row r="23" spans="1:14" s="426" customFormat="1">
      <c r="A23" s="434">
        <v>3.14</v>
      </c>
      <c r="B23" s="442" t="s">
        <v>245</v>
      </c>
      <c r="C23" s="436"/>
      <c r="D23" s="437" t="s">
        <v>152</v>
      </c>
      <c r="E23" s="438"/>
      <c r="F23" s="439"/>
      <c r="G23" s="439"/>
      <c r="H23" s="439"/>
      <c r="I23" s="439"/>
      <c r="J23" s="440"/>
      <c r="K23" s="937">
        <f t="shared" si="0"/>
        <v>0</v>
      </c>
      <c r="L23" s="899">
        <f>+C282+C283+C284+C285+C286+C287</f>
        <v>15737</v>
      </c>
      <c r="M23" s="899">
        <f>+C276</f>
        <v>108</v>
      </c>
      <c r="N23" s="899">
        <f t="shared" si="1"/>
        <v>145.71296296296296</v>
      </c>
    </row>
    <row r="24" spans="1:14" s="426" customFormat="1">
      <c r="A24" s="434">
        <v>3.15</v>
      </c>
      <c r="B24" s="442" t="s">
        <v>248</v>
      </c>
      <c r="C24" s="436"/>
      <c r="D24" s="437"/>
      <c r="E24" s="438"/>
      <c r="F24" s="439">
        <f>+C24+E24</f>
        <v>0</v>
      </c>
      <c r="G24" s="439"/>
      <c r="H24" s="439">
        <f>+E24+G24</f>
        <v>0</v>
      </c>
      <c r="I24" s="439">
        <f>+F24+H24</f>
        <v>0</v>
      </c>
      <c r="J24" s="440"/>
      <c r="K24" s="937">
        <f t="shared" si="0"/>
        <v>0</v>
      </c>
      <c r="L24" s="899"/>
      <c r="M24" s="899"/>
      <c r="N24" s="899"/>
    </row>
    <row r="25" spans="1:14" s="426" customFormat="1">
      <c r="A25" s="434">
        <v>3.16</v>
      </c>
      <c r="B25" s="442" t="str">
        <f>B293</f>
        <v>งานโครงสร้างชั้นดาดฟ้า หลังคาคลุมลิฟท์และคลุมบันได</v>
      </c>
      <c r="C25" s="436"/>
      <c r="D25" s="437" t="s">
        <v>152</v>
      </c>
      <c r="E25" s="438"/>
      <c r="F25" s="439"/>
      <c r="G25" s="439"/>
      <c r="H25" s="439"/>
      <c r="I25" s="439"/>
      <c r="J25" s="440"/>
      <c r="K25" s="937">
        <f t="shared" si="0"/>
        <v>0</v>
      </c>
      <c r="L25" s="899">
        <f>+C301+C302+C303+C304+C305+C306</f>
        <v>15954</v>
      </c>
      <c r="M25" s="899">
        <f>+C294+C311+C312+C313</f>
        <v>108</v>
      </c>
      <c r="N25" s="899">
        <f t="shared" si="1"/>
        <v>147.72222222222223</v>
      </c>
    </row>
    <row r="26" spans="1:14" s="426" customFormat="1">
      <c r="A26" s="434">
        <v>3.17</v>
      </c>
      <c r="B26" s="442"/>
      <c r="C26" s="436"/>
      <c r="D26" s="437" t="s">
        <v>152</v>
      </c>
      <c r="E26" s="438"/>
      <c r="F26" s="439">
        <f>+C26*E26</f>
        <v>0</v>
      </c>
      <c r="G26" s="439"/>
      <c r="H26" s="439">
        <f>+C26*G26</f>
        <v>0</v>
      </c>
      <c r="I26" s="439">
        <f>+F26+H26</f>
        <v>0</v>
      </c>
      <c r="J26" s="440"/>
      <c r="L26" s="899"/>
      <c r="M26" s="899"/>
      <c r="N26" s="899"/>
    </row>
    <row r="27" spans="1:14" s="426" customFormat="1">
      <c r="A27" s="434">
        <v>3.18</v>
      </c>
      <c r="B27" s="435"/>
      <c r="C27" s="436"/>
      <c r="D27" s="437" t="s">
        <v>152</v>
      </c>
      <c r="E27" s="438"/>
      <c r="F27" s="439">
        <f>+C27*E27</f>
        <v>0</v>
      </c>
      <c r="G27" s="439"/>
      <c r="H27" s="439">
        <f>+C27*G27</f>
        <v>0</v>
      </c>
      <c r="I27" s="439">
        <f>+F27+H27</f>
        <v>0</v>
      </c>
      <c r="J27" s="440"/>
      <c r="L27" s="899"/>
      <c r="M27" s="899"/>
      <c r="N27" s="899"/>
    </row>
    <row r="28" spans="1:14" s="425" customFormat="1" ht="20.25" customHeight="1" thickBot="1">
      <c r="A28" s="444"/>
      <c r="B28" s="445"/>
      <c r="C28" s="445"/>
      <c r="D28" s="445"/>
      <c r="E28" s="446"/>
      <c r="F28" s="439">
        <f>+C28*E28</f>
        <v>0</v>
      </c>
      <c r="G28" s="439"/>
      <c r="H28" s="439">
        <f>+C28*G28</f>
        <v>0</v>
      </c>
      <c r="I28" s="439">
        <f>+F28+H28</f>
        <v>0</v>
      </c>
      <c r="J28" s="440"/>
      <c r="L28" s="899"/>
      <c r="M28" s="899"/>
      <c r="N28" s="899"/>
    </row>
    <row r="29" spans="1:14" s="425" customFormat="1" ht="25.15" customHeight="1" thickTop="1" thickBot="1">
      <c r="A29" s="447"/>
      <c r="B29" s="448" t="s">
        <v>100</v>
      </c>
      <c r="C29" s="448"/>
      <c r="D29" s="448"/>
      <c r="E29" s="449"/>
      <c r="F29" s="450">
        <f>SUM(F10:F28)</f>
        <v>206519.5</v>
      </c>
      <c r="G29" s="451"/>
      <c r="H29" s="450">
        <f>SUM(H10:H28)</f>
        <v>108620</v>
      </c>
      <c r="I29" s="450"/>
      <c r="J29" s="452"/>
      <c r="L29" s="903">
        <f>SUM(L9:L28)</f>
        <v>241657</v>
      </c>
      <c r="M29" s="903">
        <f>SUM(M11:M28)</f>
        <v>1507</v>
      </c>
      <c r="N29" s="903">
        <f>+L29/M29</f>
        <v>160.35633709356338</v>
      </c>
    </row>
    <row r="30" spans="1:14" s="425" customFormat="1" ht="20.25" customHeight="1" thickTop="1">
      <c r="A30" s="453"/>
      <c r="B30" s="454"/>
      <c r="C30" s="454"/>
      <c r="D30" s="454"/>
      <c r="E30" s="455"/>
      <c r="F30" s="456">
        <f t="shared" ref="F30:F63" si="2">+C30*E30</f>
        <v>0</v>
      </c>
      <c r="G30" s="457"/>
      <c r="H30" s="456">
        <f t="shared" ref="H30:H35" si="3">+C30*G30</f>
        <v>0</v>
      </c>
      <c r="I30" s="456">
        <f t="shared" ref="I30:I35" si="4">+F30+H30</f>
        <v>0</v>
      </c>
      <c r="J30" s="458"/>
      <c r="L30" s="899"/>
      <c r="M30" s="899"/>
      <c r="N30" s="899"/>
    </row>
    <row r="31" spans="1:14" s="425" customFormat="1" ht="20.25" customHeight="1">
      <c r="A31" s="459">
        <v>3</v>
      </c>
      <c r="B31" s="460" t="s">
        <v>250</v>
      </c>
      <c r="C31" s="461"/>
      <c r="D31" s="462"/>
      <c r="E31" s="463"/>
      <c r="F31" s="456">
        <f t="shared" si="2"/>
        <v>0</v>
      </c>
      <c r="G31" s="464"/>
      <c r="H31" s="456">
        <f t="shared" si="3"/>
        <v>0</v>
      </c>
      <c r="I31" s="456">
        <f t="shared" si="4"/>
        <v>0</v>
      </c>
      <c r="J31" s="465"/>
      <c r="L31" s="899"/>
      <c r="M31" s="899"/>
      <c r="N31" s="899"/>
    </row>
    <row r="32" spans="1:14" s="425" customFormat="1" ht="20.25" customHeight="1">
      <c r="A32" s="466">
        <v>3.1</v>
      </c>
      <c r="B32" s="467" t="s">
        <v>150</v>
      </c>
      <c r="C32" s="468"/>
      <c r="D32" s="469"/>
      <c r="E32" s="613"/>
      <c r="F32" s="456">
        <f t="shared" si="2"/>
        <v>0</v>
      </c>
      <c r="G32" s="456"/>
      <c r="H32" s="456">
        <f t="shared" si="3"/>
        <v>0</v>
      </c>
      <c r="I32" s="456">
        <f t="shared" si="4"/>
        <v>0</v>
      </c>
      <c r="J32" s="470"/>
      <c r="L32" s="899"/>
      <c r="M32" s="899"/>
      <c r="N32" s="899"/>
    </row>
    <row r="33" spans="1:14" s="425" customFormat="1" ht="20.25" customHeight="1">
      <c r="A33" s="466"/>
      <c r="B33" s="471" t="s">
        <v>154</v>
      </c>
      <c r="C33" s="468">
        <v>1</v>
      </c>
      <c r="D33" s="469" t="s">
        <v>67</v>
      </c>
      <c r="E33" s="613">
        <v>5000</v>
      </c>
      <c r="F33" s="456">
        <f t="shared" si="2"/>
        <v>5000</v>
      </c>
      <c r="G33" s="456">
        <v>5000</v>
      </c>
      <c r="H33" s="456">
        <f t="shared" si="3"/>
        <v>5000</v>
      </c>
      <c r="I33" s="456">
        <f t="shared" si="4"/>
        <v>10000</v>
      </c>
      <c r="J33" s="470"/>
      <c r="L33" s="899"/>
      <c r="M33" s="899"/>
      <c r="N33" s="899"/>
    </row>
    <row r="34" spans="1:14" s="425" customFormat="1" ht="20.25" customHeight="1">
      <c r="A34" s="473"/>
      <c r="B34" s="474" t="s">
        <v>233</v>
      </c>
      <c r="C34" s="935"/>
      <c r="D34" s="475" t="s">
        <v>71</v>
      </c>
      <c r="E34" s="614"/>
      <c r="F34" s="456">
        <f t="shared" si="2"/>
        <v>0</v>
      </c>
      <c r="G34" s="472"/>
      <c r="H34" s="456">
        <f t="shared" si="3"/>
        <v>0</v>
      </c>
      <c r="I34" s="456">
        <f t="shared" si="4"/>
        <v>0</v>
      </c>
      <c r="J34" s="476" t="s">
        <v>413</v>
      </c>
      <c r="L34" s="899"/>
      <c r="M34" s="899"/>
      <c r="N34" s="899"/>
    </row>
    <row r="35" spans="1:14" s="425" customFormat="1" ht="20.25" customHeight="1">
      <c r="A35" s="478"/>
      <c r="B35" s="479" t="s">
        <v>234</v>
      </c>
      <c r="C35" s="480"/>
      <c r="D35" s="477" t="s">
        <v>71</v>
      </c>
      <c r="E35" s="615"/>
      <c r="F35" s="456">
        <f t="shared" si="2"/>
        <v>0</v>
      </c>
      <c r="G35" s="439"/>
      <c r="H35" s="456">
        <f t="shared" si="3"/>
        <v>0</v>
      </c>
      <c r="I35" s="456">
        <f t="shared" si="4"/>
        <v>0</v>
      </c>
      <c r="J35" s="481" t="s">
        <v>413</v>
      </c>
      <c r="L35" s="899"/>
      <c r="M35" s="899"/>
      <c r="N35" s="899"/>
    </row>
    <row r="36" spans="1:14" s="425" customFormat="1" ht="20.25" customHeight="1">
      <c r="A36" s="478"/>
      <c r="B36" s="479" t="s">
        <v>235</v>
      </c>
      <c r="C36" s="480">
        <v>58</v>
      </c>
      <c r="D36" s="477" t="s">
        <v>71</v>
      </c>
      <c r="E36" s="615"/>
      <c r="F36" s="456">
        <f t="shared" si="2"/>
        <v>0</v>
      </c>
      <c r="G36" s="439">
        <v>800</v>
      </c>
      <c r="H36" s="456">
        <f t="shared" ref="H36:H42" si="5">+C36*G36</f>
        <v>46400</v>
      </c>
      <c r="I36" s="456">
        <f t="shared" ref="I36:I42" si="6">+F36+H36</f>
        <v>46400</v>
      </c>
      <c r="J36" s="482"/>
      <c r="L36" s="899"/>
      <c r="M36" s="899"/>
      <c r="N36" s="899"/>
    </row>
    <row r="37" spans="1:14" s="425" customFormat="1" ht="20.25" customHeight="1">
      <c r="A37" s="478"/>
      <c r="B37" s="479" t="s">
        <v>236</v>
      </c>
      <c r="C37" s="480">
        <f>C35</f>
        <v>0</v>
      </c>
      <c r="D37" s="477" t="s">
        <v>71</v>
      </c>
      <c r="E37" s="615"/>
      <c r="F37" s="456">
        <f t="shared" si="2"/>
        <v>0</v>
      </c>
      <c r="G37" s="439">
        <f>G36</f>
        <v>800</v>
      </c>
      <c r="H37" s="456">
        <f t="shared" si="5"/>
        <v>0</v>
      </c>
      <c r="I37" s="456">
        <f t="shared" si="6"/>
        <v>0</v>
      </c>
      <c r="J37" s="482"/>
      <c r="L37" s="899"/>
      <c r="M37" s="899"/>
      <c r="N37" s="899"/>
    </row>
    <row r="38" spans="1:14" s="425" customFormat="1" ht="20.25" customHeight="1">
      <c r="A38" s="483"/>
      <c r="B38" s="484" t="s">
        <v>72</v>
      </c>
      <c r="C38" s="485"/>
      <c r="D38" s="486" t="s">
        <v>71</v>
      </c>
      <c r="E38" s="615"/>
      <c r="F38" s="456">
        <f t="shared" si="2"/>
        <v>0</v>
      </c>
      <c r="G38" s="439"/>
      <c r="H38" s="456">
        <f t="shared" si="5"/>
        <v>0</v>
      </c>
      <c r="I38" s="456">
        <f t="shared" si="6"/>
        <v>0</v>
      </c>
      <c r="J38" s="487" t="s">
        <v>413</v>
      </c>
      <c r="L38" s="899"/>
      <c r="M38" s="899"/>
      <c r="N38" s="899"/>
    </row>
    <row r="39" spans="1:14" s="425" customFormat="1" ht="20.25" customHeight="1">
      <c r="A39" s="488"/>
      <c r="B39" s="484" t="s">
        <v>237</v>
      </c>
      <c r="C39" s="489">
        <v>58</v>
      </c>
      <c r="D39" s="486" t="s">
        <v>71</v>
      </c>
      <c r="E39" s="615"/>
      <c r="F39" s="456">
        <f t="shared" si="2"/>
        <v>0</v>
      </c>
      <c r="G39" s="439">
        <v>200</v>
      </c>
      <c r="H39" s="456">
        <f t="shared" si="5"/>
        <v>11600</v>
      </c>
      <c r="I39" s="456">
        <f t="shared" si="6"/>
        <v>11600</v>
      </c>
      <c r="J39" s="490" t="s">
        <v>413</v>
      </c>
      <c r="L39" s="899"/>
      <c r="M39" s="899"/>
      <c r="N39" s="899"/>
    </row>
    <row r="40" spans="1:14" s="425" customFormat="1" ht="20.25" customHeight="1">
      <c r="A40" s="491"/>
      <c r="B40" s="492" t="s">
        <v>247</v>
      </c>
      <c r="C40" s="493">
        <v>178</v>
      </c>
      <c r="D40" s="494" t="s">
        <v>70</v>
      </c>
      <c r="E40" s="616">
        <v>1749</v>
      </c>
      <c r="F40" s="456">
        <f>+C40*E40</f>
        <v>311322</v>
      </c>
      <c r="G40" s="439">
        <v>300</v>
      </c>
      <c r="H40" s="456">
        <f t="shared" si="5"/>
        <v>53400</v>
      </c>
      <c r="I40" s="456">
        <f t="shared" si="6"/>
        <v>364722</v>
      </c>
      <c r="J40" s="495"/>
      <c r="L40" s="899"/>
      <c r="M40" s="899"/>
      <c r="N40" s="899"/>
    </row>
    <row r="41" spans="1:14" s="425" customFormat="1" ht="20.25" customHeight="1">
      <c r="A41" s="496"/>
      <c r="B41" s="497" t="s">
        <v>75</v>
      </c>
      <c r="C41" s="480">
        <v>15</v>
      </c>
      <c r="D41" s="494" t="s">
        <v>70</v>
      </c>
      <c r="E41" s="617">
        <v>370</v>
      </c>
      <c r="F41" s="456">
        <f t="shared" si="2"/>
        <v>5550</v>
      </c>
      <c r="G41" s="439">
        <v>90</v>
      </c>
      <c r="H41" s="456">
        <f t="shared" si="5"/>
        <v>1350</v>
      </c>
      <c r="I41" s="456">
        <f t="shared" si="6"/>
        <v>6900</v>
      </c>
      <c r="J41" s="495"/>
      <c r="L41" s="899"/>
      <c r="M41" s="899"/>
      <c r="N41" s="899"/>
    </row>
    <row r="42" spans="1:14" s="425" customFormat="1" ht="20.25" customHeight="1">
      <c r="A42" s="496"/>
      <c r="B42" s="497" t="s">
        <v>76</v>
      </c>
      <c r="C42" s="493">
        <v>8</v>
      </c>
      <c r="D42" s="494" t="s">
        <v>70</v>
      </c>
      <c r="E42" s="617">
        <v>1542</v>
      </c>
      <c r="F42" s="456">
        <f t="shared" si="2"/>
        <v>12336</v>
      </c>
      <c r="G42" s="439">
        <v>300</v>
      </c>
      <c r="H42" s="456">
        <f t="shared" si="5"/>
        <v>2400</v>
      </c>
      <c r="I42" s="456">
        <f t="shared" si="6"/>
        <v>14736</v>
      </c>
      <c r="J42" s="495"/>
      <c r="L42" s="899"/>
      <c r="M42" s="899"/>
      <c r="N42" s="899"/>
    </row>
    <row r="43" spans="1:14" s="425" customFormat="1" ht="20.25" customHeight="1">
      <c r="A43" s="496"/>
      <c r="B43" s="479" t="s">
        <v>77</v>
      </c>
      <c r="C43" s="493">
        <v>549</v>
      </c>
      <c r="D43" s="494" t="s">
        <v>70</v>
      </c>
      <c r="E43" s="617">
        <v>0</v>
      </c>
      <c r="F43" s="456">
        <f t="shared" si="2"/>
        <v>0</v>
      </c>
      <c r="G43" s="439">
        <v>90</v>
      </c>
      <c r="H43" s="456">
        <f t="shared" ref="H43:H63" si="7">+C43*G43</f>
        <v>49410</v>
      </c>
      <c r="I43" s="456">
        <f t="shared" ref="I43:I63" si="8">+F43+H43</f>
        <v>49410</v>
      </c>
      <c r="J43" s="495"/>
      <c r="L43" s="899"/>
      <c r="M43" s="899"/>
      <c r="N43" s="899"/>
    </row>
    <row r="44" spans="1:14" s="425" customFormat="1" ht="20.25" customHeight="1">
      <c r="A44" s="496"/>
      <c r="B44" s="479" t="s">
        <v>78</v>
      </c>
      <c r="C44" s="493">
        <v>371</v>
      </c>
      <c r="D44" s="494" t="s">
        <v>70</v>
      </c>
      <c r="E44" s="617">
        <v>0</v>
      </c>
      <c r="F44" s="456">
        <f t="shared" si="2"/>
        <v>0</v>
      </c>
      <c r="G44" s="439">
        <v>90</v>
      </c>
      <c r="H44" s="456">
        <f t="shared" si="7"/>
        <v>33390</v>
      </c>
      <c r="I44" s="456">
        <f t="shared" si="8"/>
        <v>33390</v>
      </c>
      <c r="J44" s="495"/>
      <c r="L44" s="899"/>
      <c r="M44" s="899"/>
      <c r="N44" s="899"/>
    </row>
    <row r="45" spans="1:14" s="425" customFormat="1" ht="20.25" customHeight="1">
      <c r="A45" s="496"/>
      <c r="B45" s="498" t="s">
        <v>79</v>
      </c>
      <c r="C45" s="493">
        <v>194</v>
      </c>
      <c r="D45" s="499" t="s">
        <v>24</v>
      </c>
      <c r="E45" s="617">
        <v>250</v>
      </c>
      <c r="F45" s="456">
        <f t="shared" si="2"/>
        <v>48500</v>
      </c>
      <c r="G45" s="439">
        <v>0</v>
      </c>
      <c r="H45" s="456">
        <f t="shared" si="7"/>
        <v>0</v>
      </c>
      <c r="I45" s="456">
        <f t="shared" si="8"/>
        <v>48500</v>
      </c>
      <c r="J45" s="495"/>
      <c r="L45" s="899"/>
      <c r="M45" s="899"/>
      <c r="N45" s="899"/>
    </row>
    <row r="46" spans="1:14" s="425" customFormat="1" ht="20.25" customHeight="1">
      <c r="A46" s="496"/>
      <c r="B46" s="498" t="s">
        <v>115</v>
      </c>
      <c r="C46" s="493">
        <v>194</v>
      </c>
      <c r="D46" s="499" t="s">
        <v>24</v>
      </c>
      <c r="E46" s="617"/>
      <c r="F46" s="456">
        <f t="shared" si="2"/>
        <v>0</v>
      </c>
      <c r="G46" s="439">
        <v>100</v>
      </c>
      <c r="H46" s="456">
        <f t="shared" si="7"/>
        <v>19400</v>
      </c>
      <c r="I46" s="456">
        <f t="shared" si="8"/>
        <v>19400</v>
      </c>
      <c r="J46" s="495"/>
      <c r="L46" s="899"/>
      <c r="M46" s="899"/>
      <c r="N46" s="899"/>
    </row>
    <row r="47" spans="1:14" s="425" customFormat="1" ht="20.25" customHeight="1">
      <c r="A47" s="496"/>
      <c r="B47" s="500" t="s">
        <v>80</v>
      </c>
      <c r="C47" s="480">
        <v>58</v>
      </c>
      <c r="D47" s="501" t="s">
        <v>1</v>
      </c>
      <c r="E47" s="617">
        <v>41</v>
      </c>
      <c r="F47" s="456">
        <f t="shared" si="2"/>
        <v>2378</v>
      </c>
      <c r="G47" s="439"/>
      <c r="H47" s="456">
        <f t="shared" si="7"/>
        <v>0</v>
      </c>
      <c r="I47" s="456">
        <f t="shared" si="8"/>
        <v>2378</v>
      </c>
      <c r="J47" s="495"/>
      <c r="L47" s="899"/>
      <c r="M47" s="899"/>
      <c r="N47" s="899"/>
    </row>
    <row r="48" spans="1:14" s="425" customFormat="1" ht="20.25" customHeight="1">
      <c r="A48" s="496"/>
      <c r="B48" s="502" t="s">
        <v>81</v>
      </c>
      <c r="C48" s="480"/>
      <c r="D48" s="501"/>
      <c r="E48" s="617"/>
      <c r="F48" s="456">
        <f t="shared" si="2"/>
        <v>0</v>
      </c>
      <c r="G48" s="439"/>
      <c r="H48" s="456">
        <f t="shared" si="7"/>
        <v>0</v>
      </c>
      <c r="I48" s="456">
        <f t="shared" si="8"/>
        <v>0</v>
      </c>
      <c r="J48" s="495"/>
      <c r="L48" s="899"/>
      <c r="M48" s="899"/>
      <c r="N48" s="899"/>
    </row>
    <row r="49" spans="1:14" s="508" customFormat="1" ht="20.25" customHeight="1">
      <c r="A49" s="503"/>
      <c r="B49" s="504" t="s">
        <v>82</v>
      </c>
      <c r="C49" s="505"/>
      <c r="D49" s="506" t="s">
        <v>1</v>
      </c>
      <c r="E49" s="592"/>
      <c r="F49" s="456">
        <f t="shared" si="2"/>
        <v>0</v>
      </c>
      <c r="G49" s="439"/>
      <c r="H49" s="456">
        <f t="shared" si="7"/>
        <v>0</v>
      </c>
      <c r="I49" s="456">
        <f t="shared" si="8"/>
        <v>0</v>
      </c>
      <c r="J49" s="507"/>
      <c r="L49" s="901"/>
      <c r="M49" s="901"/>
      <c r="N49" s="901"/>
    </row>
    <row r="50" spans="1:14" s="508" customFormat="1" ht="20.25" customHeight="1">
      <c r="A50" s="503"/>
      <c r="B50" s="504" t="s">
        <v>238</v>
      </c>
      <c r="C50" s="505"/>
      <c r="D50" s="506" t="s">
        <v>1</v>
      </c>
      <c r="E50" s="592"/>
      <c r="F50" s="456">
        <f t="shared" si="2"/>
        <v>0</v>
      </c>
      <c r="G50" s="439">
        <f>G49</f>
        <v>0</v>
      </c>
      <c r="H50" s="456">
        <f t="shared" si="7"/>
        <v>0</v>
      </c>
      <c r="I50" s="456">
        <f t="shared" si="8"/>
        <v>0</v>
      </c>
      <c r="J50" s="507"/>
      <c r="L50" s="901"/>
      <c r="M50" s="901"/>
      <c r="N50" s="901"/>
    </row>
    <row r="51" spans="1:14" s="508" customFormat="1" ht="20.25" customHeight="1">
      <c r="A51" s="503"/>
      <c r="B51" s="509" t="s">
        <v>83</v>
      </c>
      <c r="C51" s="505"/>
      <c r="D51" s="506" t="s">
        <v>1</v>
      </c>
      <c r="E51" s="618"/>
      <c r="F51" s="456">
        <f t="shared" si="2"/>
        <v>0</v>
      </c>
      <c r="G51" s="439">
        <f>G50</f>
        <v>0</v>
      </c>
      <c r="H51" s="456">
        <f t="shared" si="7"/>
        <v>0</v>
      </c>
      <c r="I51" s="456">
        <f t="shared" si="8"/>
        <v>0</v>
      </c>
      <c r="J51" s="507"/>
      <c r="L51" s="901"/>
      <c r="M51" s="901"/>
      <c r="N51" s="901"/>
    </row>
    <row r="52" spans="1:14" s="508" customFormat="1" ht="20.25" customHeight="1">
      <c r="A52" s="503"/>
      <c r="B52" s="509" t="s">
        <v>84</v>
      </c>
      <c r="C52" s="505">
        <v>441</v>
      </c>
      <c r="D52" s="506" t="s">
        <v>1</v>
      </c>
      <c r="E52" s="618">
        <v>19.5</v>
      </c>
      <c r="F52" s="456">
        <f t="shared" si="2"/>
        <v>8599.5</v>
      </c>
      <c r="G52" s="439">
        <v>4</v>
      </c>
      <c r="H52" s="456">
        <f t="shared" si="7"/>
        <v>1764</v>
      </c>
      <c r="I52" s="456">
        <f t="shared" si="8"/>
        <v>10363.5</v>
      </c>
      <c r="J52" s="507"/>
      <c r="L52" s="901"/>
      <c r="M52" s="901"/>
      <c r="N52" s="901"/>
    </row>
    <row r="53" spans="1:14" s="508" customFormat="1" ht="20.25" customHeight="1">
      <c r="A53" s="503"/>
      <c r="B53" s="509" t="s">
        <v>85</v>
      </c>
      <c r="C53" s="505">
        <v>537</v>
      </c>
      <c r="D53" s="506" t="s">
        <v>1</v>
      </c>
      <c r="E53" s="618">
        <f>E52</f>
        <v>19.5</v>
      </c>
      <c r="F53" s="456">
        <f t="shared" si="2"/>
        <v>10471.5</v>
      </c>
      <c r="G53" s="439">
        <v>4</v>
      </c>
      <c r="H53" s="456">
        <f t="shared" si="7"/>
        <v>2148</v>
      </c>
      <c r="I53" s="456">
        <f t="shared" si="8"/>
        <v>12619.5</v>
      </c>
      <c r="J53" s="507"/>
      <c r="L53" s="901"/>
      <c r="M53" s="901"/>
      <c r="N53" s="901"/>
    </row>
    <row r="54" spans="1:14" s="508" customFormat="1" ht="20.25" customHeight="1">
      <c r="A54" s="503"/>
      <c r="B54" s="509" t="s">
        <v>86</v>
      </c>
      <c r="C54" s="505">
        <v>12383</v>
      </c>
      <c r="D54" s="506" t="s">
        <v>1</v>
      </c>
      <c r="E54" s="618">
        <v>19.5</v>
      </c>
      <c r="F54" s="456">
        <f t="shared" si="2"/>
        <v>241468.5</v>
      </c>
      <c r="G54" s="439">
        <f>G53</f>
        <v>4</v>
      </c>
      <c r="H54" s="456">
        <f t="shared" si="7"/>
        <v>49532</v>
      </c>
      <c r="I54" s="456">
        <f t="shared" si="8"/>
        <v>291000.5</v>
      </c>
      <c r="J54" s="507"/>
      <c r="L54" s="901"/>
      <c r="M54" s="901"/>
      <c r="N54" s="901"/>
    </row>
    <row r="55" spans="1:14" s="508" customFormat="1" ht="20.25" customHeight="1">
      <c r="A55" s="503"/>
      <c r="B55" s="509" t="s">
        <v>88</v>
      </c>
      <c r="C55" s="505">
        <v>201</v>
      </c>
      <c r="D55" s="506" t="s">
        <v>1</v>
      </c>
      <c r="E55" s="618">
        <v>41</v>
      </c>
      <c r="F55" s="456">
        <f t="shared" si="2"/>
        <v>8241</v>
      </c>
      <c r="G55" s="439">
        <f>G47</f>
        <v>0</v>
      </c>
      <c r="H55" s="456">
        <f t="shared" si="7"/>
        <v>0</v>
      </c>
      <c r="I55" s="456">
        <f t="shared" si="8"/>
        <v>8241</v>
      </c>
      <c r="J55" s="507"/>
      <c r="L55" s="901"/>
      <c r="M55" s="901"/>
      <c r="N55" s="901"/>
    </row>
    <row r="56" spans="1:14" s="508" customFormat="1" ht="20.25" customHeight="1">
      <c r="A56" s="510" t="s">
        <v>395</v>
      </c>
      <c r="B56" s="511" t="s">
        <v>73</v>
      </c>
      <c r="C56" s="512">
        <v>0</v>
      </c>
      <c r="D56" s="513" t="s">
        <v>70</v>
      </c>
      <c r="E56" s="619"/>
      <c r="F56" s="456">
        <f t="shared" si="2"/>
        <v>0</v>
      </c>
      <c r="G56" s="439">
        <f>G40</f>
        <v>300</v>
      </c>
      <c r="H56" s="456">
        <f t="shared" si="7"/>
        <v>0</v>
      </c>
      <c r="I56" s="456">
        <f t="shared" si="8"/>
        <v>0</v>
      </c>
      <c r="J56" s="507"/>
      <c r="L56" s="901"/>
      <c r="M56" s="901"/>
      <c r="N56" s="901"/>
    </row>
    <row r="57" spans="1:14" s="508" customFormat="1" ht="22.9" customHeight="1">
      <c r="A57" s="510" t="s">
        <v>395</v>
      </c>
      <c r="B57" s="514" t="s">
        <v>396</v>
      </c>
      <c r="C57" s="515">
        <v>0</v>
      </c>
      <c r="D57" s="516" t="s">
        <v>1</v>
      </c>
      <c r="E57" s="618"/>
      <c r="F57" s="456">
        <f t="shared" si="2"/>
        <v>0</v>
      </c>
      <c r="G57" s="439">
        <f>G54</f>
        <v>4</v>
      </c>
      <c r="H57" s="456">
        <f t="shared" si="7"/>
        <v>0</v>
      </c>
      <c r="I57" s="456">
        <f t="shared" si="8"/>
        <v>0</v>
      </c>
      <c r="J57" s="507"/>
      <c r="L57" s="901"/>
      <c r="M57" s="901"/>
      <c r="N57" s="901"/>
    </row>
    <row r="58" spans="1:14" s="508" customFormat="1" ht="22.9" customHeight="1">
      <c r="A58" s="510" t="s">
        <v>395</v>
      </c>
      <c r="B58" s="514" t="s">
        <v>404</v>
      </c>
      <c r="C58" s="515">
        <f>C34</f>
        <v>0</v>
      </c>
      <c r="D58" s="516" t="s">
        <v>71</v>
      </c>
      <c r="E58" s="953"/>
      <c r="F58" s="456">
        <f t="shared" si="2"/>
        <v>0</v>
      </c>
      <c r="G58" s="439"/>
      <c r="H58" s="456">
        <f t="shared" si="7"/>
        <v>0</v>
      </c>
      <c r="I58" s="456">
        <f t="shared" si="8"/>
        <v>0</v>
      </c>
      <c r="J58" s="507"/>
      <c r="L58" s="901"/>
      <c r="M58" s="901"/>
      <c r="N58" s="901"/>
    </row>
    <row r="59" spans="1:14" s="508" customFormat="1" ht="22.9" customHeight="1">
      <c r="A59" s="510" t="s">
        <v>395</v>
      </c>
      <c r="B59" s="514" t="s">
        <v>405</v>
      </c>
      <c r="C59" s="515">
        <f>C37</f>
        <v>0</v>
      </c>
      <c r="D59" s="516" t="s">
        <v>71</v>
      </c>
      <c r="E59" s="618"/>
      <c r="F59" s="456">
        <f t="shared" si="2"/>
        <v>0</v>
      </c>
      <c r="G59" s="439"/>
      <c r="H59" s="456">
        <f t="shared" si="7"/>
        <v>0</v>
      </c>
      <c r="I59" s="456">
        <f t="shared" si="8"/>
        <v>0</v>
      </c>
      <c r="J59" s="507"/>
      <c r="L59" s="901"/>
      <c r="M59" s="901"/>
      <c r="N59" s="901"/>
    </row>
    <row r="60" spans="1:14" s="508" customFormat="1" ht="22.9" customHeight="1">
      <c r="A60" s="743" t="s">
        <v>395</v>
      </c>
      <c r="B60" s="744" t="s">
        <v>429</v>
      </c>
      <c r="C60" s="745">
        <f>C43-C44</f>
        <v>178</v>
      </c>
      <c r="D60" s="746" t="s">
        <v>70</v>
      </c>
      <c r="E60" s="740">
        <v>0</v>
      </c>
      <c r="F60" s="456">
        <f t="shared" si="2"/>
        <v>0</v>
      </c>
      <c r="G60" s="741"/>
      <c r="H60" s="456">
        <f t="shared" si="7"/>
        <v>0</v>
      </c>
      <c r="I60" s="456">
        <f t="shared" si="8"/>
        <v>0</v>
      </c>
      <c r="J60" s="577"/>
      <c r="L60" s="901"/>
      <c r="M60" s="901"/>
      <c r="N60" s="901"/>
    </row>
    <row r="61" spans="1:14" s="802" customFormat="1" ht="20.25" customHeight="1">
      <c r="A61" s="796" t="s">
        <v>395</v>
      </c>
      <c r="B61" s="797" t="s">
        <v>430</v>
      </c>
      <c r="C61" s="798">
        <f>C36</f>
        <v>58</v>
      </c>
      <c r="D61" s="799" t="s">
        <v>71</v>
      </c>
      <c r="E61" s="800">
        <v>0</v>
      </c>
      <c r="F61" s="456">
        <f t="shared" si="2"/>
        <v>0</v>
      </c>
      <c r="G61" s="771">
        <v>700</v>
      </c>
      <c r="H61" s="771">
        <f t="shared" si="7"/>
        <v>40600</v>
      </c>
      <c r="I61" s="771">
        <f t="shared" si="8"/>
        <v>40600</v>
      </c>
      <c r="J61" s="801"/>
      <c r="L61" s="902"/>
      <c r="M61" s="902"/>
      <c r="N61" s="902"/>
    </row>
    <row r="62" spans="1:14" s="802" customFormat="1" ht="20.25" customHeight="1">
      <c r="A62" s="796" t="s">
        <v>395</v>
      </c>
      <c r="B62" s="797" t="s">
        <v>428</v>
      </c>
      <c r="C62" s="798">
        <f>C37</f>
        <v>0</v>
      </c>
      <c r="D62" s="799" t="s">
        <v>71</v>
      </c>
      <c r="E62" s="800">
        <v>0</v>
      </c>
      <c r="F62" s="456">
        <f t="shared" si="2"/>
        <v>0</v>
      </c>
      <c r="G62" s="771"/>
      <c r="H62" s="771">
        <f t="shared" si="7"/>
        <v>0</v>
      </c>
      <c r="I62" s="771">
        <f t="shared" si="8"/>
        <v>0</v>
      </c>
      <c r="J62" s="801"/>
      <c r="L62" s="902"/>
      <c r="M62" s="902"/>
      <c r="N62" s="902"/>
    </row>
    <row r="63" spans="1:14" s="425" customFormat="1" ht="20.25" customHeight="1">
      <c r="A63" s="747"/>
      <c r="B63" s="748"/>
      <c r="C63" s="749"/>
      <c r="D63" s="742"/>
      <c r="E63" s="750"/>
      <c r="F63" s="456">
        <f t="shared" si="2"/>
        <v>0</v>
      </c>
      <c r="G63" s="439"/>
      <c r="H63" s="456">
        <f t="shared" si="7"/>
        <v>0</v>
      </c>
      <c r="I63" s="456">
        <f t="shared" si="8"/>
        <v>0</v>
      </c>
      <c r="J63" s="751"/>
      <c r="L63" s="899"/>
      <c r="M63" s="899"/>
      <c r="N63" s="899"/>
    </row>
    <row r="64" spans="1:14" s="425" customFormat="1" ht="20.25" customHeight="1">
      <c r="A64" s="517"/>
      <c r="B64" s="518" t="s">
        <v>151</v>
      </c>
      <c r="C64" s="519"/>
      <c r="D64" s="520"/>
      <c r="E64" s="620"/>
      <c r="F64" s="621">
        <f>SUM(F30:F63)</f>
        <v>653866.5</v>
      </c>
      <c r="G64" s="621"/>
      <c r="H64" s="621">
        <f>SUM(H30:H63)</f>
        <v>316394</v>
      </c>
      <c r="I64" s="621">
        <f>SUM(I30:I63)</f>
        <v>970260.5</v>
      </c>
      <c r="J64" s="521"/>
      <c r="K64" s="936">
        <f>F64+H64</f>
        <v>970260.5</v>
      </c>
      <c r="L64" s="899"/>
      <c r="M64" s="899"/>
      <c r="N64" s="899"/>
    </row>
    <row r="65" spans="1:14" s="804" customFormat="1" ht="20.25" customHeight="1">
      <c r="A65" s="589">
        <v>3.2</v>
      </c>
      <c r="B65" s="896" t="s">
        <v>497</v>
      </c>
      <c r="C65" s="897"/>
      <c r="D65" s="898" t="s">
        <v>67</v>
      </c>
      <c r="E65" s="592"/>
      <c r="F65" s="456"/>
      <c r="G65" s="439"/>
      <c r="H65" s="456">
        <f t="shared" ref="H65:H95" si="9">+C65*G65</f>
        <v>0</v>
      </c>
      <c r="I65" s="456"/>
      <c r="J65" s="543"/>
      <c r="K65" s="967"/>
      <c r="L65" s="968"/>
      <c r="M65" s="968"/>
      <c r="N65" s="968"/>
    </row>
    <row r="66" spans="1:14" s="425" customFormat="1" ht="20.25" customHeight="1">
      <c r="A66" s="522"/>
      <c r="B66" s="479" t="s">
        <v>198</v>
      </c>
      <c r="C66" s="526"/>
      <c r="D66" s="527" t="s">
        <v>67</v>
      </c>
      <c r="E66" s="622"/>
      <c r="F66" s="456">
        <f t="shared" ref="F66:F95" si="10">+C66*E66</f>
        <v>0</v>
      </c>
      <c r="G66" s="439"/>
      <c r="H66" s="456">
        <f t="shared" si="9"/>
        <v>0</v>
      </c>
      <c r="I66" s="456">
        <f t="shared" ref="I66:I95" si="11">+F66+H66</f>
        <v>0</v>
      </c>
      <c r="J66" s="495"/>
      <c r="L66" s="899"/>
      <c r="M66" s="899"/>
      <c r="N66" s="899"/>
    </row>
    <row r="67" spans="1:14" s="425" customFormat="1" ht="20.25" customHeight="1">
      <c r="A67" s="522"/>
      <c r="B67" s="479" t="s">
        <v>197</v>
      </c>
      <c r="C67" s="526"/>
      <c r="D67" s="527"/>
      <c r="E67" s="623"/>
      <c r="F67" s="456">
        <f t="shared" si="10"/>
        <v>0</v>
      </c>
      <c r="G67" s="439"/>
      <c r="H67" s="456">
        <f t="shared" si="9"/>
        <v>0</v>
      </c>
      <c r="I67" s="456">
        <f t="shared" si="11"/>
        <v>0</v>
      </c>
      <c r="J67" s="495"/>
      <c r="L67" s="899"/>
      <c r="M67" s="899"/>
      <c r="N67" s="899"/>
    </row>
    <row r="68" spans="1:14" s="425" customFormat="1" ht="20.25" customHeight="1">
      <c r="A68" s="528"/>
      <c r="B68" s="479" t="s">
        <v>73</v>
      </c>
      <c r="C68" s="493">
        <v>27</v>
      </c>
      <c r="D68" s="494" t="s">
        <v>70</v>
      </c>
      <c r="E68" s="619">
        <v>1849</v>
      </c>
      <c r="F68" s="456">
        <f t="shared" si="10"/>
        <v>49923</v>
      </c>
      <c r="G68" s="439">
        <v>300</v>
      </c>
      <c r="H68" s="456">
        <f t="shared" si="9"/>
        <v>8100</v>
      </c>
      <c r="I68" s="456">
        <f t="shared" si="11"/>
        <v>58023</v>
      </c>
      <c r="J68" s="482"/>
      <c r="L68" s="899"/>
      <c r="M68" s="899"/>
      <c r="N68" s="899"/>
    </row>
    <row r="69" spans="1:14" s="425" customFormat="1" ht="20.25" customHeight="1">
      <c r="A69" s="528"/>
      <c r="B69" s="479" t="s">
        <v>74</v>
      </c>
      <c r="C69" s="493"/>
      <c r="D69" s="494"/>
      <c r="E69" s="617"/>
      <c r="F69" s="456">
        <f t="shared" si="10"/>
        <v>0</v>
      </c>
      <c r="G69" s="439"/>
      <c r="H69" s="456">
        <f t="shared" si="9"/>
        <v>0</v>
      </c>
      <c r="I69" s="456">
        <f t="shared" si="11"/>
        <v>0</v>
      </c>
      <c r="J69" s="482"/>
      <c r="L69" s="899"/>
      <c r="M69" s="899"/>
      <c r="N69" s="899"/>
    </row>
    <row r="70" spans="1:14" s="425" customFormat="1" ht="20.25" customHeight="1">
      <c r="A70" s="528"/>
      <c r="B70" s="497" t="s">
        <v>75</v>
      </c>
      <c r="C70" s="480">
        <v>22</v>
      </c>
      <c r="D70" s="494" t="s">
        <v>70</v>
      </c>
      <c r="E70" s="617">
        <v>370</v>
      </c>
      <c r="F70" s="456">
        <f t="shared" si="10"/>
        <v>8140</v>
      </c>
      <c r="G70" s="439">
        <v>90</v>
      </c>
      <c r="H70" s="456">
        <f t="shared" si="9"/>
        <v>1980</v>
      </c>
      <c r="I70" s="456">
        <f t="shared" si="11"/>
        <v>10120</v>
      </c>
      <c r="J70" s="482"/>
      <c r="L70" s="899"/>
      <c r="M70" s="899"/>
      <c r="N70" s="899"/>
    </row>
    <row r="71" spans="1:14" s="425" customFormat="1" ht="20.25" customHeight="1">
      <c r="A71" s="528"/>
      <c r="B71" s="497" t="s">
        <v>76</v>
      </c>
      <c r="C71" s="493">
        <v>16</v>
      </c>
      <c r="D71" s="494" t="s">
        <v>70</v>
      </c>
      <c r="E71" s="617">
        <v>1500</v>
      </c>
      <c r="F71" s="456">
        <f t="shared" si="10"/>
        <v>24000</v>
      </c>
      <c r="G71" s="439">
        <v>300</v>
      </c>
      <c r="H71" s="456">
        <f t="shared" si="9"/>
        <v>4800</v>
      </c>
      <c r="I71" s="456">
        <f t="shared" si="11"/>
        <v>28800</v>
      </c>
      <c r="J71" s="482"/>
      <c r="L71" s="899"/>
      <c r="M71" s="899"/>
      <c r="N71" s="899"/>
    </row>
    <row r="72" spans="1:14" s="425" customFormat="1" ht="20.25" customHeight="1">
      <c r="A72" s="528"/>
      <c r="B72" s="479" t="s">
        <v>77</v>
      </c>
      <c r="C72" s="493">
        <v>641</v>
      </c>
      <c r="D72" s="494" t="s">
        <v>70</v>
      </c>
      <c r="E72" s="617"/>
      <c r="F72" s="456">
        <f t="shared" si="10"/>
        <v>0</v>
      </c>
      <c r="G72" s="439">
        <v>90</v>
      </c>
      <c r="H72" s="456">
        <f t="shared" si="9"/>
        <v>57690</v>
      </c>
      <c r="I72" s="456">
        <f t="shared" si="11"/>
        <v>57690</v>
      </c>
      <c r="J72" s="482"/>
      <c r="L72" s="899"/>
      <c r="M72" s="899"/>
      <c r="N72" s="899"/>
    </row>
    <row r="73" spans="1:14" s="425" customFormat="1" ht="20.25" customHeight="1">
      <c r="A73" s="528"/>
      <c r="B73" s="479" t="s">
        <v>481</v>
      </c>
      <c r="C73" s="493">
        <v>127</v>
      </c>
      <c r="D73" s="494" t="s">
        <v>70</v>
      </c>
      <c r="E73" s="617">
        <v>300</v>
      </c>
      <c r="F73" s="456">
        <f t="shared" si="10"/>
        <v>38100</v>
      </c>
      <c r="G73" s="439">
        <v>90</v>
      </c>
      <c r="H73" s="456">
        <f t="shared" si="9"/>
        <v>11430</v>
      </c>
      <c r="I73" s="456">
        <f t="shared" si="11"/>
        <v>49530</v>
      </c>
      <c r="J73" s="482"/>
      <c r="L73" s="899"/>
      <c r="M73" s="899"/>
      <c r="N73" s="899"/>
    </row>
    <row r="74" spans="1:14" s="425" customFormat="1" ht="20.25" customHeight="1">
      <c r="A74" s="528"/>
      <c r="B74" s="498" t="s">
        <v>79</v>
      </c>
      <c r="C74" s="493">
        <v>85</v>
      </c>
      <c r="D74" s="499" t="s">
        <v>24</v>
      </c>
      <c r="E74" s="617">
        <v>250</v>
      </c>
      <c r="F74" s="456">
        <f t="shared" si="10"/>
        <v>21250</v>
      </c>
      <c r="G74" s="439"/>
      <c r="H74" s="456">
        <f t="shared" si="9"/>
        <v>0</v>
      </c>
      <c r="I74" s="456">
        <f t="shared" si="11"/>
        <v>21250</v>
      </c>
      <c r="J74" s="482"/>
      <c r="L74" s="899"/>
      <c r="M74" s="899"/>
      <c r="N74" s="899"/>
    </row>
    <row r="75" spans="1:14" s="425" customFormat="1" ht="20.25" customHeight="1">
      <c r="A75" s="528"/>
      <c r="B75" s="498" t="s">
        <v>115</v>
      </c>
      <c r="C75" s="493">
        <v>85</v>
      </c>
      <c r="D75" s="499" t="s">
        <v>24</v>
      </c>
      <c r="E75" s="617"/>
      <c r="F75" s="456">
        <f t="shared" si="10"/>
        <v>0</v>
      </c>
      <c r="G75" s="439">
        <v>100</v>
      </c>
      <c r="H75" s="456">
        <f t="shared" si="9"/>
        <v>8500</v>
      </c>
      <c r="I75" s="456">
        <f t="shared" si="11"/>
        <v>8500</v>
      </c>
      <c r="J75" s="482"/>
      <c r="L75" s="899"/>
      <c r="M75" s="899"/>
      <c r="N75" s="899"/>
    </row>
    <row r="76" spans="1:14" s="425" customFormat="1" ht="20.25" customHeight="1">
      <c r="A76" s="528"/>
      <c r="B76" s="500" t="s">
        <v>80</v>
      </c>
      <c r="C76" s="480">
        <v>26</v>
      </c>
      <c r="D76" s="501" t="s">
        <v>1</v>
      </c>
      <c r="E76" s="617">
        <v>41</v>
      </c>
      <c r="F76" s="456">
        <f t="shared" si="10"/>
        <v>1066</v>
      </c>
      <c r="G76" s="439"/>
      <c r="H76" s="456">
        <f t="shared" si="9"/>
        <v>0</v>
      </c>
      <c r="I76" s="456">
        <f t="shared" si="11"/>
        <v>1066</v>
      </c>
      <c r="J76" s="482"/>
      <c r="L76" s="899"/>
      <c r="M76" s="899"/>
      <c r="N76" s="899"/>
    </row>
    <row r="77" spans="1:14" s="425" customFormat="1" ht="20.25" customHeight="1">
      <c r="A77" s="528"/>
      <c r="B77" s="502" t="s">
        <v>81</v>
      </c>
      <c r="C77" s="480"/>
      <c r="D77" s="501"/>
      <c r="E77" s="592"/>
      <c r="F77" s="456">
        <f t="shared" si="10"/>
        <v>0</v>
      </c>
      <c r="G77" s="439"/>
      <c r="H77" s="456">
        <f t="shared" si="9"/>
        <v>0</v>
      </c>
      <c r="I77" s="456">
        <f t="shared" si="11"/>
        <v>0</v>
      </c>
      <c r="J77" s="482"/>
      <c r="L77" s="899"/>
      <c r="M77" s="899"/>
      <c r="N77" s="899"/>
    </row>
    <row r="78" spans="1:14" s="425" customFormat="1" ht="20.25" customHeight="1">
      <c r="A78" s="528"/>
      <c r="B78" s="529" t="s">
        <v>82</v>
      </c>
      <c r="C78" s="530"/>
      <c r="D78" s="501" t="s">
        <v>1</v>
      </c>
      <c r="E78" s="592"/>
      <c r="F78" s="456">
        <f t="shared" si="10"/>
        <v>0</v>
      </c>
      <c r="G78" s="439"/>
      <c r="H78" s="456">
        <f t="shared" si="9"/>
        <v>0</v>
      </c>
      <c r="I78" s="456">
        <f t="shared" si="11"/>
        <v>0</v>
      </c>
      <c r="J78" s="482"/>
      <c r="L78" s="899"/>
      <c r="M78" s="899"/>
      <c r="N78" s="899"/>
    </row>
    <row r="79" spans="1:14" s="425" customFormat="1" ht="20.25" customHeight="1">
      <c r="A79" s="528"/>
      <c r="B79" s="529" t="s">
        <v>238</v>
      </c>
      <c r="C79" s="480">
        <v>192</v>
      </c>
      <c r="D79" s="501" t="s">
        <v>1</v>
      </c>
      <c r="E79" s="592">
        <v>20</v>
      </c>
      <c r="F79" s="456">
        <f t="shared" si="10"/>
        <v>3840</v>
      </c>
      <c r="G79" s="439">
        <v>4</v>
      </c>
      <c r="H79" s="456">
        <f t="shared" si="9"/>
        <v>768</v>
      </c>
      <c r="I79" s="456">
        <f t="shared" si="11"/>
        <v>4608</v>
      </c>
      <c r="J79" s="482"/>
      <c r="L79" s="899"/>
      <c r="M79" s="899"/>
      <c r="N79" s="899"/>
    </row>
    <row r="80" spans="1:14" s="425" customFormat="1" ht="20.25" customHeight="1">
      <c r="A80" s="528"/>
      <c r="B80" s="531" t="s">
        <v>83</v>
      </c>
      <c r="C80" s="480">
        <v>2108</v>
      </c>
      <c r="D80" s="501" t="s">
        <v>1</v>
      </c>
      <c r="E80" s="592">
        <v>19.5</v>
      </c>
      <c r="F80" s="456">
        <f t="shared" si="10"/>
        <v>41106</v>
      </c>
      <c r="G80" s="439">
        <v>4</v>
      </c>
      <c r="H80" s="456">
        <f t="shared" si="9"/>
        <v>8432</v>
      </c>
      <c r="I80" s="456">
        <f t="shared" si="11"/>
        <v>49538</v>
      </c>
      <c r="J80" s="482"/>
      <c r="L80" s="899"/>
      <c r="M80" s="899"/>
      <c r="N80" s="899"/>
    </row>
    <row r="81" spans="1:14" s="425" customFormat="1" ht="20.25" customHeight="1">
      <c r="A81" s="528"/>
      <c r="B81" s="531" t="s">
        <v>84</v>
      </c>
      <c r="C81" s="480">
        <v>455</v>
      </c>
      <c r="D81" s="501" t="s">
        <v>1</v>
      </c>
      <c r="E81" s="592">
        <v>19.5</v>
      </c>
      <c r="F81" s="456">
        <f t="shared" si="10"/>
        <v>8872.5</v>
      </c>
      <c r="G81" s="439">
        <v>4</v>
      </c>
      <c r="H81" s="456">
        <f t="shared" si="9"/>
        <v>1820</v>
      </c>
      <c r="I81" s="456">
        <f t="shared" si="11"/>
        <v>10692.5</v>
      </c>
      <c r="J81" s="482"/>
      <c r="L81" s="899"/>
      <c r="M81" s="899"/>
      <c r="N81" s="899"/>
    </row>
    <row r="82" spans="1:14" s="425" customFormat="1" ht="20.25" customHeight="1">
      <c r="A82" s="528"/>
      <c r="B82" s="531" t="s">
        <v>85</v>
      </c>
      <c r="C82" s="480"/>
      <c r="D82" s="501" t="s">
        <v>1</v>
      </c>
      <c r="E82" s="592"/>
      <c r="F82" s="456">
        <f t="shared" si="10"/>
        <v>0</v>
      </c>
      <c r="G82" s="439"/>
      <c r="H82" s="456">
        <f t="shared" si="9"/>
        <v>0</v>
      </c>
      <c r="I82" s="456">
        <f t="shared" si="11"/>
        <v>0</v>
      </c>
      <c r="J82" s="482"/>
      <c r="L82" s="899"/>
      <c r="M82" s="899"/>
      <c r="N82" s="899"/>
    </row>
    <row r="83" spans="1:14" s="425" customFormat="1" ht="20.25" customHeight="1">
      <c r="A83" s="528"/>
      <c r="B83" s="531" t="s">
        <v>87</v>
      </c>
      <c r="C83" s="480"/>
      <c r="D83" s="501" t="s">
        <v>1</v>
      </c>
      <c r="E83" s="592"/>
      <c r="F83" s="456">
        <f t="shared" si="10"/>
        <v>0</v>
      </c>
      <c r="G83" s="439"/>
      <c r="H83" s="456">
        <f t="shared" si="9"/>
        <v>0</v>
      </c>
      <c r="I83" s="456">
        <f t="shared" si="11"/>
        <v>0</v>
      </c>
      <c r="J83" s="482"/>
      <c r="L83" s="899"/>
      <c r="M83" s="899"/>
      <c r="N83" s="899"/>
    </row>
    <row r="84" spans="1:14" s="425" customFormat="1" ht="20.25" customHeight="1">
      <c r="A84" s="528"/>
      <c r="B84" s="509" t="s">
        <v>88</v>
      </c>
      <c r="C84" s="480">
        <v>42</v>
      </c>
      <c r="D84" s="501" t="s">
        <v>1</v>
      </c>
      <c r="E84" s="592">
        <v>41</v>
      </c>
      <c r="F84" s="456">
        <f t="shared" si="10"/>
        <v>1722</v>
      </c>
      <c r="G84" s="439"/>
      <c r="H84" s="456">
        <f t="shared" si="9"/>
        <v>0</v>
      </c>
      <c r="I84" s="456">
        <f t="shared" si="11"/>
        <v>1722</v>
      </c>
      <c r="J84" s="482"/>
      <c r="L84" s="899"/>
      <c r="M84" s="899"/>
      <c r="N84" s="899"/>
    </row>
    <row r="85" spans="1:14" s="425" customFormat="1" ht="20.25" customHeight="1">
      <c r="A85" s="528"/>
      <c r="B85" s="529" t="s">
        <v>114</v>
      </c>
      <c r="C85" s="485">
        <v>85</v>
      </c>
      <c r="D85" s="533" t="s">
        <v>68</v>
      </c>
      <c r="E85" s="592">
        <v>100</v>
      </c>
      <c r="F85" s="456">
        <f t="shared" si="10"/>
        <v>8500</v>
      </c>
      <c r="G85" s="439">
        <v>60</v>
      </c>
      <c r="H85" s="456">
        <f t="shared" si="9"/>
        <v>5100</v>
      </c>
      <c r="I85" s="456">
        <f t="shared" si="11"/>
        <v>13600</v>
      </c>
      <c r="J85" s="482"/>
      <c r="L85" s="899"/>
      <c r="M85" s="899"/>
      <c r="N85" s="899"/>
    </row>
    <row r="86" spans="1:14" s="425" customFormat="1" ht="20.25" customHeight="1">
      <c r="A86" s="528"/>
      <c r="B86" s="534" t="s">
        <v>112</v>
      </c>
      <c r="C86" s="535"/>
      <c r="D86" s="499" t="s">
        <v>24</v>
      </c>
      <c r="E86" s="592"/>
      <c r="F86" s="456">
        <f t="shared" si="10"/>
        <v>0</v>
      </c>
      <c r="G86" s="439"/>
      <c r="H86" s="456">
        <f t="shared" si="9"/>
        <v>0</v>
      </c>
      <c r="I86" s="456">
        <f t="shared" si="11"/>
        <v>0</v>
      </c>
      <c r="J86" s="482"/>
      <c r="L86" s="899"/>
      <c r="M86" s="899"/>
      <c r="N86" s="899"/>
    </row>
    <row r="87" spans="1:14" s="425" customFormat="1" ht="20.25" customHeight="1">
      <c r="A87" s="528"/>
      <c r="B87" s="534" t="s">
        <v>113</v>
      </c>
      <c r="C87" s="535"/>
      <c r="D87" s="499" t="s">
        <v>24</v>
      </c>
      <c r="E87" s="592"/>
      <c r="F87" s="456">
        <f t="shared" si="10"/>
        <v>0</v>
      </c>
      <c r="G87" s="439"/>
      <c r="H87" s="456">
        <f t="shared" si="9"/>
        <v>0</v>
      </c>
      <c r="I87" s="456">
        <f t="shared" si="11"/>
        <v>0</v>
      </c>
      <c r="J87" s="482"/>
      <c r="L87" s="899"/>
      <c r="M87" s="899"/>
      <c r="N87" s="899"/>
    </row>
    <row r="88" spans="1:14" s="425" customFormat="1" ht="20.25" customHeight="1">
      <c r="A88" s="528"/>
      <c r="B88" s="534" t="s">
        <v>137</v>
      </c>
      <c r="C88" s="535"/>
      <c r="D88" s="499"/>
      <c r="E88" s="592"/>
      <c r="F88" s="456">
        <f t="shared" si="10"/>
        <v>0</v>
      </c>
      <c r="G88" s="439"/>
      <c r="H88" s="456">
        <f t="shared" si="9"/>
        <v>0</v>
      </c>
      <c r="I88" s="456">
        <f t="shared" si="11"/>
        <v>0</v>
      </c>
      <c r="J88" s="482"/>
      <c r="L88" s="899"/>
      <c r="M88" s="899"/>
      <c r="N88" s="899"/>
    </row>
    <row r="89" spans="1:14" s="773" customFormat="1" ht="20.25" customHeight="1">
      <c r="A89" s="767" t="s">
        <v>395</v>
      </c>
      <c r="B89" s="768"/>
      <c r="C89" s="769"/>
      <c r="D89" s="770"/>
      <c r="E89" s="512"/>
      <c r="F89" s="771">
        <f t="shared" si="10"/>
        <v>0</v>
      </c>
      <c r="G89" s="772"/>
      <c r="H89" s="771">
        <f t="shared" si="9"/>
        <v>0</v>
      </c>
      <c r="I89" s="771">
        <f t="shared" si="11"/>
        <v>0</v>
      </c>
      <c r="J89" s="487"/>
      <c r="L89" s="904"/>
      <c r="M89" s="904"/>
      <c r="N89" s="904"/>
    </row>
    <row r="90" spans="1:14" s="773" customFormat="1" ht="20.25" customHeight="1">
      <c r="A90" s="767" t="s">
        <v>395</v>
      </c>
      <c r="B90" s="768"/>
      <c r="C90" s="769"/>
      <c r="D90" s="770"/>
      <c r="E90" s="512"/>
      <c r="F90" s="771">
        <f t="shared" si="10"/>
        <v>0</v>
      </c>
      <c r="G90" s="772"/>
      <c r="H90" s="771">
        <f t="shared" si="9"/>
        <v>0</v>
      </c>
      <c r="I90" s="771">
        <f t="shared" si="11"/>
        <v>0</v>
      </c>
      <c r="J90" s="487"/>
      <c r="L90" s="904"/>
      <c r="M90" s="904"/>
      <c r="N90" s="904"/>
    </row>
    <row r="91" spans="1:14" s="773" customFormat="1" ht="20.25" customHeight="1">
      <c r="A91" s="767"/>
      <c r="B91" s="768"/>
      <c r="C91" s="769"/>
      <c r="D91" s="770"/>
      <c r="E91" s="512"/>
      <c r="F91" s="771">
        <f t="shared" si="10"/>
        <v>0</v>
      </c>
      <c r="G91" s="772"/>
      <c r="H91" s="771">
        <f t="shared" si="9"/>
        <v>0</v>
      </c>
      <c r="I91" s="771">
        <f t="shared" si="11"/>
        <v>0</v>
      </c>
      <c r="J91" s="487"/>
      <c r="L91" s="904"/>
      <c r="M91" s="904"/>
      <c r="N91" s="904"/>
    </row>
    <row r="92" spans="1:14" s="773" customFormat="1" ht="20.25" customHeight="1">
      <c r="A92" s="767"/>
      <c r="B92" s="768"/>
      <c r="C92" s="769"/>
      <c r="D92" s="770"/>
      <c r="E92" s="512"/>
      <c r="F92" s="771">
        <f t="shared" si="10"/>
        <v>0</v>
      </c>
      <c r="G92" s="772"/>
      <c r="H92" s="771">
        <f t="shared" si="9"/>
        <v>0</v>
      </c>
      <c r="I92" s="771">
        <f t="shared" si="11"/>
        <v>0</v>
      </c>
      <c r="J92" s="487"/>
      <c r="L92" s="904"/>
      <c r="M92" s="904"/>
      <c r="N92" s="904"/>
    </row>
    <row r="93" spans="1:14" s="773" customFormat="1" ht="20.25" customHeight="1">
      <c r="A93" s="767"/>
      <c r="B93" s="768"/>
      <c r="C93" s="769"/>
      <c r="D93" s="805"/>
      <c r="E93" s="512"/>
      <c r="F93" s="771">
        <f t="shared" si="10"/>
        <v>0</v>
      </c>
      <c r="G93" s="772"/>
      <c r="H93" s="771">
        <f t="shared" si="9"/>
        <v>0</v>
      </c>
      <c r="I93" s="771">
        <f t="shared" si="11"/>
        <v>0</v>
      </c>
      <c r="J93" s="487"/>
      <c r="L93" s="904"/>
      <c r="M93" s="904"/>
      <c r="N93" s="904"/>
    </row>
    <row r="94" spans="1:14" s="773" customFormat="1" ht="20.25" customHeight="1">
      <c r="A94" s="767"/>
      <c r="B94" s="768"/>
      <c r="C94" s="769"/>
      <c r="D94" s="605"/>
      <c r="E94" s="512"/>
      <c r="F94" s="771">
        <f t="shared" si="10"/>
        <v>0</v>
      </c>
      <c r="G94" s="772"/>
      <c r="H94" s="771">
        <f t="shared" si="9"/>
        <v>0</v>
      </c>
      <c r="I94" s="771">
        <f t="shared" si="11"/>
        <v>0</v>
      </c>
      <c r="J94" s="487"/>
      <c r="L94" s="904"/>
      <c r="M94" s="904"/>
      <c r="N94" s="904"/>
    </row>
    <row r="95" spans="1:14" s="425" customFormat="1" ht="20.25" customHeight="1">
      <c r="A95" s="528"/>
      <c r="B95" s="498"/>
      <c r="C95" s="524"/>
      <c r="D95" s="525"/>
      <c r="E95" s="592"/>
      <c r="F95" s="771">
        <f t="shared" si="10"/>
        <v>0</v>
      </c>
      <c r="G95" s="439"/>
      <c r="H95" s="456">
        <f t="shared" si="9"/>
        <v>0</v>
      </c>
      <c r="I95" s="456">
        <f t="shared" si="11"/>
        <v>0</v>
      </c>
      <c r="J95" s="482"/>
      <c r="L95" s="899"/>
      <c r="M95" s="899"/>
      <c r="N95" s="899"/>
    </row>
    <row r="96" spans="1:14" s="425" customFormat="1" ht="20.25" customHeight="1">
      <c r="A96" s="517"/>
      <c r="B96" s="518" t="s">
        <v>132</v>
      </c>
      <c r="C96" s="519"/>
      <c r="D96" s="520"/>
      <c r="E96" s="620"/>
      <c r="F96" s="621">
        <f>SUM(F65:F95)</f>
        <v>206519.5</v>
      </c>
      <c r="G96" s="621"/>
      <c r="H96" s="621">
        <f>SUM(H65:H95)</f>
        <v>108620</v>
      </c>
      <c r="I96" s="621">
        <f>SUM(I65:I95)</f>
        <v>315139.5</v>
      </c>
      <c r="J96" s="521"/>
      <c r="K96" s="966">
        <v>315139.5</v>
      </c>
      <c r="L96" s="899"/>
      <c r="M96" s="899"/>
      <c r="N96" s="899"/>
    </row>
    <row r="97" spans="1:14" s="425" customFormat="1" ht="20.25" customHeight="1">
      <c r="A97" s="536">
        <v>3.3</v>
      </c>
      <c r="B97" s="537" t="s">
        <v>239</v>
      </c>
      <c r="C97" s="538"/>
      <c r="D97" s="539"/>
      <c r="E97" s="624"/>
      <c r="F97" s="456">
        <f t="shared" ref="F97:F115" si="12">+C97*E97</f>
        <v>0</v>
      </c>
      <c r="G97" s="439"/>
      <c r="H97" s="456">
        <f>+C97*G97</f>
        <v>0</v>
      </c>
      <c r="I97" s="456">
        <f>+F97+H97</f>
        <v>0</v>
      </c>
      <c r="J97" s="540"/>
      <c r="L97" s="899"/>
      <c r="M97" s="899"/>
      <c r="N97" s="899"/>
    </row>
    <row r="98" spans="1:14" s="425" customFormat="1" ht="20.25" customHeight="1">
      <c r="A98" s="528"/>
      <c r="B98" s="924" t="s">
        <v>73</v>
      </c>
      <c r="C98" s="493">
        <v>181</v>
      </c>
      <c r="D98" s="494" t="s">
        <v>70</v>
      </c>
      <c r="E98" s="616">
        <v>1850</v>
      </c>
      <c r="F98" s="456">
        <f t="shared" si="12"/>
        <v>334850</v>
      </c>
      <c r="G98" s="439">
        <f>G40</f>
        <v>300</v>
      </c>
      <c r="H98" s="456">
        <f>+C98*G98</f>
        <v>54300</v>
      </c>
      <c r="I98" s="456">
        <f>+F98+H98</f>
        <v>389150</v>
      </c>
      <c r="J98" s="482"/>
      <c r="L98" s="899"/>
      <c r="M98" s="899"/>
      <c r="N98" s="899"/>
    </row>
    <row r="99" spans="1:14" s="425" customFormat="1" ht="20.25" customHeight="1">
      <c r="A99" s="528"/>
      <c r="B99" s="479" t="s">
        <v>74</v>
      </c>
      <c r="C99" s="493"/>
      <c r="D99" s="494"/>
      <c r="E99" s="592"/>
      <c r="F99" s="456">
        <f t="shared" si="12"/>
        <v>0</v>
      </c>
      <c r="G99" s="439"/>
      <c r="H99" s="456">
        <f t="shared" ref="H99:H115" si="13">+C99*G99</f>
        <v>0</v>
      </c>
      <c r="I99" s="456">
        <f t="shared" ref="I99:I115" si="14">+F99+H99</f>
        <v>0</v>
      </c>
      <c r="J99" s="482"/>
      <c r="L99" s="899"/>
      <c r="M99" s="899"/>
      <c r="N99" s="899"/>
    </row>
    <row r="100" spans="1:14" s="425" customFormat="1" ht="20.25" customHeight="1">
      <c r="A100" s="528"/>
      <c r="B100" s="498" t="s">
        <v>79</v>
      </c>
      <c r="C100" s="493">
        <v>1854</v>
      </c>
      <c r="D100" s="499" t="s">
        <v>24</v>
      </c>
      <c r="E100" s="592">
        <f>E45</f>
        <v>250</v>
      </c>
      <c r="F100" s="456">
        <f t="shared" si="12"/>
        <v>463500</v>
      </c>
      <c r="G100" s="439">
        <f t="shared" ref="G100:G105" si="15">G45</f>
        <v>0</v>
      </c>
      <c r="H100" s="456">
        <f t="shared" si="13"/>
        <v>0</v>
      </c>
      <c r="I100" s="456">
        <f t="shared" si="14"/>
        <v>463500</v>
      </c>
      <c r="J100" s="482"/>
      <c r="L100" s="899"/>
      <c r="M100" s="899"/>
      <c r="N100" s="899"/>
    </row>
    <row r="101" spans="1:14" s="425" customFormat="1" ht="20.25" customHeight="1">
      <c r="A101" s="528"/>
      <c r="B101" s="498" t="s">
        <v>115</v>
      </c>
      <c r="C101" s="493">
        <v>1854</v>
      </c>
      <c r="D101" s="499" t="s">
        <v>24</v>
      </c>
      <c r="E101" s="592"/>
      <c r="F101" s="456">
        <f t="shared" si="12"/>
        <v>0</v>
      </c>
      <c r="G101" s="439">
        <f t="shared" si="15"/>
        <v>100</v>
      </c>
      <c r="H101" s="456">
        <f t="shared" si="13"/>
        <v>185400</v>
      </c>
      <c r="I101" s="456">
        <f t="shared" si="14"/>
        <v>185400</v>
      </c>
      <c r="J101" s="482"/>
      <c r="L101" s="899"/>
      <c r="M101" s="899"/>
      <c r="N101" s="899"/>
    </row>
    <row r="102" spans="1:14" s="425" customFormat="1" ht="20.25" customHeight="1">
      <c r="A102" s="528"/>
      <c r="B102" s="500" t="s">
        <v>80</v>
      </c>
      <c r="C102" s="480">
        <v>557</v>
      </c>
      <c r="D102" s="501" t="s">
        <v>1</v>
      </c>
      <c r="E102" s="592">
        <f>E47</f>
        <v>41</v>
      </c>
      <c r="F102" s="456">
        <f t="shared" si="12"/>
        <v>22837</v>
      </c>
      <c r="G102" s="439">
        <f t="shared" si="15"/>
        <v>0</v>
      </c>
      <c r="H102" s="456">
        <f t="shared" si="13"/>
        <v>0</v>
      </c>
      <c r="I102" s="456">
        <f t="shared" si="14"/>
        <v>22837</v>
      </c>
      <c r="J102" s="482"/>
      <c r="L102" s="899"/>
      <c r="M102" s="899"/>
      <c r="N102" s="899"/>
    </row>
    <row r="103" spans="1:14" s="425" customFormat="1" ht="20.25" customHeight="1">
      <c r="A103" s="528"/>
      <c r="B103" s="502" t="s">
        <v>81</v>
      </c>
      <c r="C103" s="480"/>
      <c r="D103" s="501"/>
      <c r="E103" s="592">
        <f>E48</f>
        <v>0</v>
      </c>
      <c r="F103" s="456">
        <f t="shared" si="12"/>
        <v>0</v>
      </c>
      <c r="G103" s="439">
        <f t="shared" si="15"/>
        <v>0</v>
      </c>
      <c r="H103" s="456">
        <f t="shared" si="13"/>
        <v>0</v>
      </c>
      <c r="I103" s="456">
        <f t="shared" si="14"/>
        <v>0</v>
      </c>
      <c r="J103" s="482"/>
      <c r="L103" s="899"/>
      <c r="M103" s="899"/>
      <c r="N103" s="899"/>
    </row>
    <row r="104" spans="1:14" s="508" customFormat="1" ht="20.25" customHeight="1">
      <c r="A104" s="542"/>
      <c r="B104" s="509" t="s">
        <v>83</v>
      </c>
      <c r="C104" s="505">
        <v>29427</v>
      </c>
      <c r="D104" s="506" t="s">
        <v>1</v>
      </c>
      <c r="E104" s="592">
        <v>19.5</v>
      </c>
      <c r="F104" s="456">
        <f t="shared" si="12"/>
        <v>573826.5</v>
      </c>
      <c r="G104" s="439">
        <v>4</v>
      </c>
      <c r="H104" s="456">
        <f t="shared" si="13"/>
        <v>117708</v>
      </c>
      <c r="I104" s="456">
        <f t="shared" si="14"/>
        <v>691534.5</v>
      </c>
      <c r="J104" s="543"/>
      <c r="L104" s="901"/>
      <c r="M104" s="901"/>
      <c r="N104" s="901"/>
    </row>
    <row r="105" spans="1:14" s="508" customFormat="1" ht="20.25" customHeight="1">
      <c r="A105" s="542"/>
      <c r="B105" s="509" t="s">
        <v>84</v>
      </c>
      <c r="C105" s="505"/>
      <c r="D105" s="506" t="s">
        <v>1</v>
      </c>
      <c r="E105" s="592"/>
      <c r="F105" s="456">
        <f t="shared" si="12"/>
        <v>0</v>
      </c>
      <c r="G105" s="439">
        <f t="shared" si="15"/>
        <v>0</v>
      </c>
      <c r="H105" s="456">
        <f t="shared" si="13"/>
        <v>0</v>
      </c>
      <c r="I105" s="456">
        <f t="shared" si="14"/>
        <v>0</v>
      </c>
      <c r="J105" s="543"/>
      <c r="L105" s="901"/>
      <c r="M105" s="901"/>
      <c r="N105" s="901"/>
    </row>
    <row r="106" spans="1:14" s="508" customFormat="1" ht="20.25" customHeight="1">
      <c r="A106" s="542"/>
      <c r="B106" s="509" t="s">
        <v>85</v>
      </c>
      <c r="C106" s="505">
        <v>5512</v>
      </c>
      <c r="D106" s="506" t="s">
        <v>1</v>
      </c>
      <c r="E106" s="592">
        <f>E53</f>
        <v>19.5</v>
      </c>
      <c r="F106" s="456">
        <f t="shared" si="12"/>
        <v>107484</v>
      </c>
      <c r="G106" s="439">
        <v>4</v>
      </c>
      <c r="H106" s="456">
        <f t="shared" si="13"/>
        <v>22048</v>
      </c>
      <c r="I106" s="456">
        <f t="shared" si="14"/>
        <v>129532</v>
      </c>
      <c r="J106" s="543"/>
      <c r="L106" s="901"/>
      <c r="M106" s="901"/>
      <c r="N106" s="901"/>
    </row>
    <row r="107" spans="1:14" s="508" customFormat="1" ht="20.25" customHeight="1">
      <c r="A107" s="542"/>
      <c r="B107" s="509" t="s">
        <v>86</v>
      </c>
      <c r="C107" s="505">
        <v>0</v>
      </c>
      <c r="D107" s="506" t="s">
        <v>1</v>
      </c>
      <c r="E107" s="592"/>
      <c r="F107" s="456">
        <f t="shared" si="12"/>
        <v>0</v>
      </c>
      <c r="G107" s="439"/>
      <c r="H107" s="456">
        <f t="shared" si="13"/>
        <v>0</v>
      </c>
      <c r="I107" s="456">
        <f t="shared" si="14"/>
        <v>0</v>
      </c>
      <c r="J107" s="543"/>
      <c r="L107" s="901"/>
      <c r="M107" s="901"/>
      <c r="N107" s="901"/>
    </row>
    <row r="108" spans="1:14" s="508" customFormat="1" ht="20.25" customHeight="1">
      <c r="A108" s="542"/>
      <c r="B108" s="509" t="s">
        <v>88</v>
      </c>
      <c r="C108" s="505">
        <v>570</v>
      </c>
      <c r="D108" s="506" t="s">
        <v>1</v>
      </c>
      <c r="E108" s="592">
        <f>E55</f>
        <v>41</v>
      </c>
      <c r="F108" s="456">
        <f t="shared" si="12"/>
        <v>23370</v>
      </c>
      <c r="G108" s="439">
        <f>G55</f>
        <v>0</v>
      </c>
      <c r="H108" s="456">
        <f t="shared" si="13"/>
        <v>0</v>
      </c>
      <c r="I108" s="456">
        <f t="shared" si="14"/>
        <v>23370</v>
      </c>
      <c r="J108" s="543"/>
      <c r="L108" s="901"/>
      <c r="M108" s="901"/>
      <c r="N108" s="901"/>
    </row>
    <row r="109" spans="1:14" s="508" customFormat="1" ht="20.25" customHeight="1">
      <c r="A109" s="542"/>
      <c r="B109" s="504" t="s">
        <v>114</v>
      </c>
      <c r="C109" s="544">
        <v>36</v>
      </c>
      <c r="D109" s="545" t="s">
        <v>68</v>
      </c>
      <c r="E109" s="592">
        <v>100</v>
      </c>
      <c r="F109" s="456">
        <f t="shared" si="12"/>
        <v>3600</v>
      </c>
      <c r="G109" s="439">
        <v>60</v>
      </c>
      <c r="H109" s="456">
        <f t="shared" si="13"/>
        <v>2160</v>
      </c>
      <c r="I109" s="456">
        <f t="shared" si="14"/>
        <v>5760</v>
      </c>
      <c r="J109" s="543"/>
      <c r="L109" s="901"/>
      <c r="M109" s="901"/>
      <c r="N109" s="901"/>
    </row>
    <row r="110" spans="1:14" s="508" customFormat="1" ht="20.25" customHeight="1">
      <c r="A110" s="542"/>
      <c r="B110" s="534" t="s">
        <v>112</v>
      </c>
      <c r="C110" s="954">
        <v>55</v>
      </c>
      <c r="D110" s="546" t="s">
        <v>24</v>
      </c>
      <c r="E110" s="592">
        <v>100</v>
      </c>
      <c r="F110" s="456">
        <f t="shared" si="12"/>
        <v>5500</v>
      </c>
      <c r="G110" s="439">
        <v>60</v>
      </c>
      <c r="H110" s="456">
        <f t="shared" si="13"/>
        <v>3300</v>
      </c>
      <c r="I110" s="456">
        <f t="shared" si="14"/>
        <v>8800</v>
      </c>
      <c r="J110" s="543"/>
      <c r="L110" s="901"/>
      <c r="M110" s="901"/>
      <c r="N110" s="901"/>
    </row>
    <row r="111" spans="1:14" s="508" customFormat="1" ht="20.25" customHeight="1">
      <c r="A111" s="542"/>
      <c r="B111" s="534" t="s">
        <v>113</v>
      </c>
      <c r="C111" s="535">
        <v>55</v>
      </c>
      <c r="D111" s="546" t="s">
        <v>24</v>
      </c>
      <c r="E111" s="592">
        <v>50</v>
      </c>
      <c r="F111" s="456">
        <f t="shared" si="12"/>
        <v>2750</v>
      </c>
      <c r="G111" s="439">
        <v>50</v>
      </c>
      <c r="H111" s="456">
        <f t="shared" si="13"/>
        <v>2750</v>
      </c>
      <c r="I111" s="456">
        <f t="shared" si="14"/>
        <v>5500</v>
      </c>
      <c r="J111" s="543"/>
      <c r="L111" s="901"/>
      <c r="M111" s="901"/>
      <c r="N111" s="901"/>
    </row>
    <row r="112" spans="1:14" s="508" customFormat="1" ht="20.25" customHeight="1">
      <c r="A112" s="547" t="s">
        <v>395</v>
      </c>
      <c r="B112" s="548" t="s">
        <v>238</v>
      </c>
      <c r="C112" s="515">
        <v>2452</v>
      </c>
      <c r="D112" s="516" t="s">
        <v>1</v>
      </c>
      <c r="E112" s="512">
        <v>20</v>
      </c>
      <c r="F112" s="771">
        <f t="shared" si="12"/>
        <v>49040</v>
      </c>
      <c r="G112" s="772">
        <f>G104</f>
        <v>4</v>
      </c>
      <c r="H112" s="771">
        <f t="shared" si="13"/>
        <v>9808</v>
      </c>
      <c r="I112" s="771">
        <f t="shared" si="14"/>
        <v>58848</v>
      </c>
      <c r="J112" s="543"/>
      <c r="L112" s="901"/>
      <c r="M112" s="901"/>
      <c r="N112" s="901"/>
    </row>
    <row r="113" spans="1:14" s="508" customFormat="1" ht="20.25" customHeight="1">
      <c r="A113" s="547" t="s">
        <v>395</v>
      </c>
      <c r="B113" s="548" t="s">
        <v>397</v>
      </c>
      <c r="C113" s="515"/>
      <c r="D113" s="516" t="s">
        <v>24</v>
      </c>
      <c r="E113" s="512">
        <f>E111</f>
        <v>50</v>
      </c>
      <c r="F113" s="771">
        <f t="shared" si="12"/>
        <v>0</v>
      </c>
      <c r="G113" s="772">
        <f>G111</f>
        <v>50</v>
      </c>
      <c r="H113" s="771">
        <f t="shared" si="13"/>
        <v>0</v>
      </c>
      <c r="I113" s="771">
        <f t="shared" si="14"/>
        <v>0</v>
      </c>
      <c r="J113" s="543"/>
      <c r="L113" s="901"/>
      <c r="M113" s="901"/>
      <c r="N113" s="901"/>
    </row>
    <row r="114" spans="1:14" s="508" customFormat="1" ht="20.25" customHeight="1">
      <c r="A114" s="547" t="s">
        <v>395</v>
      </c>
      <c r="B114" s="548" t="s">
        <v>398</v>
      </c>
      <c r="C114" s="515"/>
      <c r="D114" s="516" t="s">
        <v>24</v>
      </c>
      <c r="E114" s="512">
        <f>E113</f>
        <v>50</v>
      </c>
      <c r="F114" s="771">
        <f t="shared" si="12"/>
        <v>0</v>
      </c>
      <c r="G114" s="772">
        <f>G113</f>
        <v>50</v>
      </c>
      <c r="H114" s="771">
        <f t="shared" si="13"/>
        <v>0</v>
      </c>
      <c r="I114" s="771">
        <f t="shared" si="14"/>
        <v>0</v>
      </c>
      <c r="J114" s="543"/>
      <c r="L114" s="901"/>
      <c r="M114" s="901"/>
      <c r="N114" s="901"/>
    </row>
    <row r="115" spans="1:14" s="425" customFormat="1" ht="20.25" customHeight="1">
      <c r="A115" s="549"/>
      <c r="B115" s="550"/>
      <c r="C115" s="551"/>
      <c r="D115" s="552"/>
      <c r="E115" s="625"/>
      <c r="F115" s="456">
        <f t="shared" si="12"/>
        <v>0</v>
      </c>
      <c r="G115" s="439"/>
      <c r="H115" s="456">
        <f t="shared" si="13"/>
        <v>0</v>
      </c>
      <c r="I115" s="456">
        <f t="shared" si="14"/>
        <v>0</v>
      </c>
      <c r="J115" s="553"/>
      <c r="L115" s="899"/>
      <c r="M115" s="899"/>
      <c r="N115" s="899"/>
    </row>
    <row r="116" spans="1:14" s="425" customFormat="1" ht="20.25" customHeight="1">
      <c r="A116" s="517"/>
      <c r="B116" s="554" t="s">
        <v>240</v>
      </c>
      <c r="C116" s="519"/>
      <c r="D116" s="520"/>
      <c r="E116" s="620"/>
      <c r="F116" s="621">
        <f>SUM(F97:F115)</f>
        <v>1586757.5</v>
      </c>
      <c r="G116" s="621"/>
      <c r="H116" s="621">
        <f>SUM(H97:H115)</f>
        <v>397474</v>
      </c>
      <c r="I116" s="621">
        <f>SUM(I97:I115)</f>
        <v>1984231.5</v>
      </c>
      <c r="J116" s="521"/>
      <c r="K116" s="936">
        <f>F116+H116</f>
        <v>1984231.5</v>
      </c>
      <c r="L116" s="899"/>
      <c r="M116" s="899"/>
      <c r="N116" s="899"/>
    </row>
    <row r="117" spans="1:14" s="425" customFormat="1" ht="20.25" customHeight="1">
      <c r="A117" s="555">
        <v>3.4</v>
      </c>
      <c r="B117" s="556" t="s">
        <v>134</v>
      </c>
      <c r="C117" s="551"/>
      <c r="D117" s="552"/>
      <c r="E117" s="625"/>
      <c r="F117" s="456">
        <f t="shared" ref="F117:F127" si="16">+C117*E117</f>
        <v>0</v>
      </c>
      <c r="G117" s="439"/>
      <c r="H117" s="456">
        <f>+C117*G117</f>
        <v>0</v>
      </c>
      <c r="I117" s="456">
        <f>+F117+H117</f>
        <v>0</v>
      </c>
      <c r="J117" s="553"/>
      <c r="L117" s="899"/>
      <c r="M117" s="899"/>
      <c r="N117" s="899"/>
    </row>
    <row r="118" spans="1:14" s="425" customFormat="1" ht="20.25" customHeight="1">
      <c r="A118" s="555"/>
      <c r="B118" s="479" t="s">
        <v>247</v>
      </c>
      <c r="C118" s="493">
        <v>27</v>
      </c>
      <c r="D118" s="494" t="s">
        <v>70</v>
      </c>
      <c r="E118" s="616">
        <f>E40</f>
        <v>1749</v>
      </c>
      <c r="F118" s="456">
        <f t="shared" si="16"/>
        <v>47223</v>
      </c>
      <c r="G118" s="439">
        <f>G40</f>
        <v>300</v>
      </c>
      <c r="H118" s="456">
        <f>+C118*G118</f>
        <v>8100</v>
      </c>
      <c r="I118" s="456">
        <f>+F118+H118</f>
        <v>55323</v>
      </c>
      <c r="J118" s="553"/>
      <c r="L118" s="899"/>
      <c r="M118" s="899"/>
      <c r="N118" s="899"/>
    </row>
    <row r="119" spans="1:14" s="425" customFormat="1" ht="20.25" customHeight="1">
      <c r="A119" s="555"/>
      <c r="B119" s="498" t="s">
        <v>79</v>
      </c>
      <c r="C119" s="493">
        <v>148</v>
      </c>
      <c r="D119" s="499" t="s">
        <v>24</v>
      </c>
      <c r="E119" s="625">
        <f>E100</f>
        <v>250</v>
      </c>
      <c r="F119" s="456">
        <f t="shared" si="16"/>
        <v>37000</v>
      </c>
      <c r="G119" s="439">
        <f>G100</f>
        <v>0</v>
      </c>
      <c r="H119" s="456">
        <f t="shared" ref="H119:H127" si="17">+C119*G119</f>
        <v>0</v>
      </c>
      <c r="I119" s="456">
        <f t="shared" ref="I119:I127" si="18">+F119+H119</f>
        <v>37000</v>
      </c>
      <c r="J119" s="553"/>
      <c r="L119" s="899"/>
      <c r="M119" s="899"/>
      <c r="N119" s="899"/>
    </row>
    <row r="120" spans="1:14" s="425" customFormat="1" ht="20.25" customHeight="1">
      <c r="A120" s="555"/>
      <c r="B120" s="498" t="s">
        <v>115</v>
      </c>
      <c r="C120" s="493">
        <v>148</v>
      </c>
      <c r="D120" s="499" t="s">
        <v>24</v>
      </c>
      <c r="E120" s="625">
        <f>E101</f>
        <v>0</v>
      </c>
      <c r="F120" s="456">
        <f t="shared" si="16"/>
        <v>0</v>
      </c>
      <c r="G120" s="439">
        <f>G101</f>
        <v>100</v>
      </c>
      <c r="H120" s="456">
        <f t="shared" si="17"/>
        <v>14800</v>
      </c>
      <c r="I120" s="456">
        <f t="shared" si="18"/>
        <v>14800</v>
      </c>
      <c r="J120" s="553"/>
      <c r="L120" s="899"/>
      <c r="M120" s="899"/>
      <c r="N120" s="899"/>
    </row>
    <row r="121" spans="1:14" s="425" customFormat="1" ht="24" customHeight="1">
      <c r="A121" s="555"/>
      <c r="B121" s="500" t="s">
        <v>80</v>
      </c>
      <c r="C121" s="480">
        <v>45</v>
      </c>
      <c r="D121" s="501" t="s">
        <v>1</v>
      </c>
      <c r="E121" s="625">
        <f>E102</f>
        <v>41</v>
      </c>
      <c r="F121" s="456">
        <f t="shared" si="16"/>
        <v>1845</v>
      </c>
      <c r="G121" s="439">
        <f>G102</f>
        <v>0</v>
      </c>
      <c r="H121" s="456">
        <f t="shared" si="17"/>
        <v>0</v>
      </c>
      <c r="I121" s="456">
        <f t="shared" si="18"/>
        <v>1845</v>
      </c>
      <c r="J121" s="553"/>
      <c r="L121" s="899"/>
      <c r="M121" s="899"/>
      <c r="N121" s="899"/>
    </row>
    <row r="122" spans="1:14" s="508" customFormat="1" ht="20.25" customHeight="1">
      <c r="A122" s="503"/>
      <c r="B122" s="557" t="s">
        <v>81</v>
      </c>
      <c r="C122" s="505"/>
      <c r="D122" s="506"/>
      <c r="E122" s="626"/>
      <c r="F122" s="456">
        <f t="shared" si="16"/>
        <v>0</v>
      </c>
      <c r="G122" s="439"/>
      <c r="H122" s="456">
        <f t="shared" si="17"/>
        <v>0</v>
      </c>
      <c r="I122" s="456">
        <f t="shared" si="18"/>
        <v>0</v>
      </c>
      <c r="J122" s="558"/>
      <c r="L122" s="901"/>
      <c r="M122" s="901"/>
      <c r="N122" s="901"/>
    </row>
    <row r="123" spans="1:14" s="508" customFormat="1" ht="20.25" customHeight="1">
      <c r="A123" s="503"/>
      <c r="B123" s="504" t="s">
        <v>238</v>
      </c>
      <c r="C123" s="505">
        <v>2065</v>
      </c>
      <c r="D123" s="506" t="s">
        <v>1</v>
      </c>
      <c r="E123" s="626">
        <f>E112</f>
        <v>20</v>
      </c>
      <c r="F123" s="456">
        <f t="shared" si="16"/>
        <v>41300</v>
      </c>
      <c r="G123" s="439">
        <f>G112</f>
        <v>4</v>
      </c>
      <c r="H123" s="456">
        <f t="shared" si="17"/>
        <v>8260</v>
      </c>
      <c r="I123" s="456">
        <f t="shared" si="18"/>
        <v>49560</v>
      </c>
      <c r="J123" s="558"/>
      <c r="L123" s="901"/>
      <c r="M123" s="901"/>
      <c r="N123" s="901"/>
    </row>
    <row r="124" spans="1:14" s="508" customFormat="1" ht="20.25" customHeight="1">
      <c r="A124" s="503"/>
      <c r="B124" s="509" t="s">
        <v>83</v>
      </c>
      <c r="C124" s="505">
        <v>939</v>
      </c>
      <c r="D124" s="506" t="s">
        <v>1</v>
      </c>
      <c r="E124" s="626">
        <f>E104</f>
        <v>19.5</v>
      </c>
      <c r="F124" s="456">
        <f t="shared" si="16"/>
        <v>18310.5</v>
      </c>
      <c r="G124" s="439">
        <f>G104</f>
        <v>4</v>
      </c>
      <c r="H124" s="456">
        <f t="shared" si="17"/>
        <v>3756</v>
      </c>
      <c r="I124" s="456">
        <f t="shared" si="18"/>
        <v>22066.5</v>
      </c>
      <c r="J124" s="558"/>
      <c r="L124" s="901"/>
      <c r="M124" s="901"/>
      <c r="N124" s="901"/>
    </row>
    <row r="125" spans="1:14" s="508" customFormat="1" ht="20.25" customHeight="1">
      <c r="A125" s="503"/>
      <c r="B125" s="509" t="s">
        <v>84</v>
      </c>
      <c r="C125" s="505"/>
      <c r="D125" s="506" t="s">
        <v>1</v>
      </c>
      <c r="E125" s="626">
        <f>E105</f>
        <v>0</v>
      </c>
      <c r="F125" s="456">
        <f t="shared" si="16"/>
        <v>0</v>
      </c>
      <c r="G125" s="439">
        <f>G105</f>
        <v>0</v>
      </c>
      <c r="H125" s="456">
        <f t="shared" si="17"/>
        <v>0</v>
      </c>
      <c r="I125" s="456">
        <f t="shared" si="18"/>
        <v>0</v>
      </c>
      <c r="J125" s="558"/>
      <c r="L125" s="901"/>
      <c r="M125" s="901"/>
      <c r="N125" s="901"/>
    </row>
    <row r="126" spans="1:14" s="425" customFormat="1" ht="20.25" customHeight="1">
      <c r="A126" s="555"/>
      <c r="B126" s="509" t="s">
        <v>88</v>
      </c>
      <c r="C126" s="480">
        <v>46</v>
      </c>
      <c r="D126" s="501" t="s">
        <v>1</v>
      </c>
      <c r="E126" s="625">
        <f>E108</f>
        <v>41</v>
      </c>
      <c r="F126" s="456">
        <f t="shared" si="16"/>
        <v>1886</v>
      </c>
      <c r="G126" s="439">
        <f>G108</f>
        <v>0</v>
      </c>
      <c r="H126" s="456">
        <f t="shared" si="17"/>
        <v>0</v>
      </c>
      <c r="I126" s="456">
        <f t="shared" si="18"/>
        <v>1886</v>
      </c>
      <c r="J126" s="553"/>
      <c r="L126" s="899"/>
      <c r="M126" s="899"/>
      <c r="N126" s="899"/>
    </row>
    <row r="127" spans="1:14" s="425" customFormat="1" ht="20.25" customHeight="1">
      <c r="A127" s="549"/>
      <c r="B127" s="550"/>
      <c r="C127" s="551"/>
      <c r="D127" s="552"/>
      <c r="E127" s="625"/>
      <c r="F127" s="456">
        <f t="shared" si="16"/>
        <v>0</v>
      </c>
      <c r="G127" s="439"/>
      <c r="H127" s="456">
        <f t="shared" si="17"/>
        <v>0</v>
      </c>
      <c r="I127" s="456">
        <f t="shared" si="18"/>
        <v>0</v>
      </c>
      <c r="J127" s="553"/>
      <c r="L127" s="899"/>
      <c r="M127" s="899"/>
      <c r="N127" s="899"/>
    </row>
    <row r="128" spans="1:14" s="425" customFormat="1" ht="20.25" customHeight="1">
      <c r="A128" s="517"/>
      <c r="B128" s="554" t="s">
        <v>135</v>
      </c>
      <c r="C128" s="519"/>
      <c r="D128" s="520"/>
      <c r="E128" s="620"/>
      <c r="F128" s="621">
        <f>SUM(F117:F127)</f>
        <v>147564.5</v>
      </c>
      <c r="G128" s="620"/>
      <c r="H128" s="621">
        <f>SUM(H117:H127)</f>
        <v>34916</v>
      </c>
      <c r="I128" s="621">
        <f>SUM(I117:I127)</f>
        <v>182480.5</v>
      </c>
      <c r="J128" s="521"/>
      <c r="K128" s="936">
        <f>F128+H128</f>
        <v>182480.5</v>
      </c>
      <c r="L128" s="899"/>
      <c r="M128" s="899"/>
      <c r="N128" s="899"/>
    </row>
    <row r="129" spans="1:14" s="425" customFormat="1" ht="20.25" customHeight="1">
      <c r="A129" s="559">
        <v>3.5</v>
      </c>
      <c r="B129" s="560" t="s">
        <v>136</v>
      </c>
      <c r="C129" s="561"/>
      <c r="D129" s="562"/>
      <c r="E129" s="627"/>
      <c r="F129" s="456">
        <f t="shared" ref="F129:F143" si="19">+C129*E129</f>
        <v>0</v>
      </c>
      <c r="G129" s="439"/>
      <c r="H129" s="456">
        <f>+C129*G129</f>
        <v>0</v>
      </c>
      <c r="I129" s="456">
        <f>+F129+H129</f>
        <v>0</v>
      </c>
      <c r="J129" s="563"/>
      <c r="L129" s="899"/>
      <c r="M129" s="899"/>
      <c r="N129" s="899"/>
    </row>
    <row r="130" spans="1:14" s="425" customFormat="1" ht="20.25" customHeight="1">
      <c r="A130" s="564"/>
      <c r="B130" s="479" t="s">
        <v>73</v>
      </c>
      <c r="C130" s="493">
        <v>90</v>
      </c>
      <c r="D130" s="494" t="s">
        <v>70</v>
      </c>
      <c r="E130" s="616">
        <f>E56</f>
        <v>0</v>
      </c>
      <c r="F130" s="456">
        <f t="shared" si="19"/>
        <v>0</v>
      </c>
      <c r="G130" s="439">
        <f>G118</f>
        <v>300</v>
      </c>
      <c r="H130" s="456">
        <f>+C130*G130</f>
        <v>27000</v>
      </c>
      <c r="I130" s="456">
        <f>+F130+H130</f>
        <v>27000</v>
      </c>
      <c r="J130" s="563"/>
      <c r="L130" s="899"/>
      <c r="M130" s="899"/>
      <c r="N130" s="899"/>
    </row>
    <row r="131" spans="1:14" s="425" customFormat="1" ht="20.25" customHeight="1">
      <c r="A131" s="564"/>
      <c r="B131" s="498" t="s">
        <v>79</v>
      </c>
      <c r="C131" s="493">
        <v>673</v>
      </c>
      <c r="D131" s="499" t="s">
        <v>24</v>
      </c>
      <c r="E131" s="625">
        <f>E119</f>
        <v>250</v>
      </c>
      <c r="F131" s="456">
        <f t="shared" si="19"/>
        <v>168250</v>
      </c>
      <c r="G131" s="439">
        <f>G119</f>
        <v>0</v>
      </c>
      <c r="H131" s="456">
        <f t="shared" ref="H131:H143" si="20">+C131*G131</f>
        <v>0</v>
      </c>
      <c r="I131" s="456">
        <f t="shared" ref="I131:I143" si="21">+F131+H131</f>
        <v>168250</v>
      </c>
      <c r="J131" s="563"/>
      <c r="L131" s="899"/>
      <c r="M131" s="899"/>
      <c r="N131" s="899"/>
    </row>
    <row r="132" spans="1:14" s="425" customFormat="1" ht="20.25" customHeight="1">
      <c r="A132" s="564"/>
      <c r="B132" s="498" t="s">
        <v>115</v>
      </c>
      <c r="C132" s="493">
        <v>673</v>
      </c>
      <c r="D132" s="499" t="s">
        <v>24</v>
      </c>
      <c r="E132" s="625">
        <f>E120</f>
        <v>0</v>
      </c>
      <c r="F132" s="456">
        <f t="shared" si="19"/>
        <v>0</v>
      </c>
      <c r="G132" s="439">
        <f>G120</f>
        <v>100</v>
      </c>
      <c r="H132" s="456">
        <f t="shared" si="20"/>
        <v>67300</v>
      </c>
      <c r="I132" s="456">
        <f t="shared" si="21"/>
        <v>67300</v>
      </c>
      <c r="J132" s="563"/>
      <c r="L132" s="899"/>
      <c r="M132" s="899"/>
      <c r="N132" s="899"/>
    </row>
    <row r="133" spans="1:14" s="425" customFormat="1" ht="20.25" customHeight="1">
      <c r="A133" s="564"/>
      <c r="B133" s="500" t="s">
        <v>80</v>
      </c>
      <c r="C133" s="480">
        <v>202</v>
      </c>
      <c r="D133" s="501" t="s">
        <v>1</v>
      </c>
      <c r="E133" s="625">
        <f>E121</f>
        <v>41</v>
      </c>
      <c r="F133" s="456">
        <f t="shared" si="19"/>
        <v>8282</v>
      </c>
      <c r="G133" s="439">
        <f>G121</f>
        <v>0</v>
      </c>
      <c r="H133" s="456">
        <f t="shared" si="20"/>
        <v>0</v>
      </c>
      <c r="I133" s="456">
        <f t="shared" si="21"/>
        <v>8282</v>
      </c>
      <c r="J133" s="563"/>
      <c r="L133" s="899"/>
      <c r="M133" s="899"/>
      <c r="N133" s="899"/>
    </row>
    <row r="134" spans="1:14" s="508" customFormat="1" ht="20.25" customHeight="1">
      <c r="A134" s="565"/>
      <c r="B134" s="557" t="s">
        <v>81</v>
      </c>
      <c r="C134" s="505"/>
      <c r="D134" s="506"/>
      <c r="E134" s="628"/>
      <c r="F134" s="456">
        <f t="shared" si="19"/>
        <v>0</v>
      </c>
      <c r="G134" s="439"/>
      <c r="H134" s="456">
        <f t="shared" si="20"/>
        <v>0</v>
      </c>
      <c r="I134" s="456">
        <f t="shared" si="21"/>
        <v>0</v>
      </c>
      <c r="J134" s="566"/>
      <c r="L134" s="901"/>
      <c r="M134" s="901"/>
      <c r="N134" s="901"/>
    </row>
    <row r="135" spans="1:14" s="508" customFormat="1" ht="20.25" customHeight="1">
      <c r="A135" s="565"/>
      <c r="B135" s="504" t="s">
        <v>82</v>
      </c>
      <c r="C135" s="567">
        <v>6470</v>
      </c>
      <c r="D135" s="506" t="s">
        <v>1</v>
      </c>
      <c r="E135" s="628">
        <f t="shared" ref="E135:E140" si="22">E49</f>
        <v>0</v>
      </c>
      <c r="F135" s="456">
        <f>+C135*E135</f>
        <v>0</v>
      </c>
      <c r="G135" s="439">
        <f t="shared" ref="G135:G140" si="23">G49</f>
        <v>0</v>
      </c>
      <c r="H135" s="456">
        <f t="shared" si="20"/>
        <v>0</v>
      </c>
      <c r="I135" s="456">
        <f t="shared" si="21"/>
        <v>0</v>
      </c>
      <c r="J135" s="566"/>
      <c r="L135" s="901"/>
      <c r="M135" s="901"/>
      <c r="N135" s="901"/>
    </row>
    <row r="136" spans="1:14" s="508" customFormat="1" ht="20.25" customHeight="1">
      <c r="A136" s="565"/>
      <c r="B136" s="504" t="s">
        <v>238</v>
      </c>
      <c r="C136" s="505">
        <v>7531</v>
      </c>
      <c r="D136" s="506" t="s">
        <v>1</v>
      </c>
      <c r="E136" s="628">
        <f t="shared" si="22"/>
        <v>0</v>
      </c>
      <c r="F136" s="456">
        <f>+C136*E136</f>
        <v>0</v>
      </c>
      <c r="G136" s="439">
        <f t="shared" si="23"/>
        <v>0</v>
      </c>
      <c r="H136" s="456">
        <f t="shared" si="20"/>
        <v>0</v>
      </c>
      <c r="I136" s="456">
        <f t="shared" si="21"/>
        <v>0</v>
      </c>
      <c r="J136" s="566"/>
      <c r="L136" s="901"/>
      <c r="M136" s="901"/>
      <c r="N136" s="901"/>
    </row>
    <row r="137" spans="1:14" s="508" customFormat="1" ht="20.25" customHeight="1">
      <c r="A137" s="565"/>
      <c r="B137" s="509" t="s">
        <v>83</v>
      </c>
      <c r="C137" s="505"/>
      <c r="D137" s="506" t="s">
        <v>1</v>
      </c>
      <c r="E137" s="628">
        <f t="shared" si="22"/>
        <v>0</v>
      </c>
      <c r="F137" s="456">
        <f>+C137*E137</f>
        <v>0</v>
      </c>
      <c r="G137" s="439">
        <f t="shared" si="23"/>
        <v>0</v>
      </c>
      <c r="H137" s="456">
        <f t="shared" si="20"/>
        <v>0</v>
      </c>
      <c r="I137" s="456">
        <f t="shared" si="21"/>
        <v>0</v>
      </c>
      <c r="J137" s="566"/>
      <c r="L137" s="901"/>
      <c r="M137" s="901"/>
      <c r="N137" s="901"/>
    </row>
    <row r="138" spans="1:14" s="508" customFormat="1" ht="20.25" customHeight="1">
      <c r="A138" s="565"/>
      <c r="B138" s="509" t="s">
        <v>84</v>
      </c>
      <c r="C138" s="505">
        <v>3550</v>
      </c>
      <c r="D138" s="506" t="s">
        <v>1</v>
      </c>
      <c r="E138" s="628">
        <f t="shared" si="22"/>
        <v>19.5</v>
      </c>
      <c r="F138" s="456">
        <f>+C138*E138</f>
        <v>69225</v>
      </c>
      <c r="G138" s="439">
        <f t="shared" si="23"/>
        <v>4</v>
      </c>
      <c r="H138" s="456">
        <f t="shared" si="20"/>
        <v>14200</v>
      </c>
      <c r="I138" s="456">
        <f t="shared" si="21"/>
        <v>83425</v>
      </c>
      <c r="J138" s="566"/>
      <c r="L138" s="901"/>
      <c r="M138" s="901"/>
      <c r="N138" s="901"/>
    </row>
    <row r="139" spans="1:14" s="508" customFormat="1" ht="20.25" customHeight="1">
      <c r="A139" s="565"/>
      <c r="B139" s="509" t="s">
        <v>85</v>
      </c>
      <c r="C139" s="505">
        <v>782</v>
      </c>
      <c r="D139" s="506" t="s">
        <v>1</v>
      </c>
      <c r="E139" s="628">
        <f t="shared" si="22"/>
        <v>19.5</v>
      </c>
      <c r="F139" s="456">
        <f>+C139*E139</f>
        <v>15249</v>
      </c>
      <c r="G139" s="439">
        <f t="shared" si="23"/>
        <v>4</v>
      </c>
      <c r="H139" s="456">
        <f t="shared" si="20"/>
        <v>3128</v>
      </c>
      <c r="I139" s="456">
        <f t="shared" si="21"/>
        <v>18377</v>
      </c>
      <c r="J139" s="566"/>
      <c r="L139" s="901"/>
      <c r="M139" s="901"/>
      <c r="N139" s="901"/>
    </row>
    <row r="140" spans="1:14" s="508" customFormat="1" ht="20.25" customHeight="1">
      <c r="A140" s="565"/>
      <c r="B140" s="509" t="s">
        <v>86</v>
      </c>
      <c r="C140" s="505">
        <v>5469</v>
      </c>
      <c r="D140" s="506" t="s">
        <v>1</v>
      </c>
      <c r="E140" s="628">
        <f t="shared" si="22"/>
        <v>19.5</v>
      </c>
      <c r="F140" s="456">
        <f t="shared" si="19"/>
        <v>106645.5</v>
      </c>
      <c r="G140" s="439">
        <f t="shared" si="23"/>
        <v>4</v>
      </c>
      <c r="H140" s="456">
        <f t="shared" si="20"/>
        <v>21876</v>
      </c>
      <c r="I140" s="456">
        <f t="shared" si="21"/>
        <v>128521.5</v>
      </c>
      <c r="J140" s="566"/>
      <c r="L140" s="901"/>
      <c r="M140" s="901"/>
      <c r="N140" s="901"/>
    </row>
    <row r="141" spans="1:14" s="508" customFormat="1" ht="20.25" customHeight="1">
      <c r="A141" s="565"/>
      <c r="B141" s="509" t="s">
        <v>422</v>
      </c>
      <c r="C141" s="505">
        <v>18595</v>
      </c>
      <c r="D141" s="506" t="s">
        <v>1</v>
      </c>
      <c r="E141" s="628">
        <f>E140</f>
        <v>19.5</v>
      </c>
      <c r="F141" s="456">
        <f t="shared" si="19"/>
        <v>362602.5</v>
      </c>
      <c r="G141" s="439">
        <f>G140</f>
        <v>4</v>
      </c>
      <c r="H141" s="456">
        <f t="shared" si="20"/>
        <v>74380</v>
      </c>
      <c r="I141" s="456">
        <f t="shared" si="21"/>
        <v>436982.5</v>
      </c>
      <c r="J141" s="566"/>
      <c r="L141" s="901"/>
      <c r="M141" s="901"/>
      <c r="N141" s="901"/>
    </row>
    <row r="142" spans="1:14" s="508" customFormat="1" ht="20.25" customHeight="1">
      <c r="A142" s="565"/>
      <c r="B142" s="509" t="s">
        <v>88</v>
      </c>
      <c r="C142" s="505">
        <v>636</v>
      </c>
      <c r="D142" s="506" t="s">
        <v>1</v>
      </c>
      <c r="E142" s="628">
        <f>E55</f>
        <v>41</v>
      </c>
      <c r="F142" s="456">
        <f t="shared" si="19"/>
        <v>26076</v>
      </c>
      <c r="G142" s="439">
        <f>G108</f>
        <v>0</v>
      </c>
      <c r="H142" s="456">
        <f t="shared" si="20"/>
        <v>0</v>
      </c>
      <c r="I142" s="456">
        <f t="shared" si="21"/>
        <v>26076</v>
      </c>
      <c r="J142" s="566"/>
      <c r="L142" s="901"/>
      <c r="M142" s="901"/>
      <c r="N142" s="901"/>
    </row>
    <row r="143" spans="1:14" s="425" customFormat="1" ht="20.25" customHeight="1">
      <c r="A143" s="564"/>
      <c r="B143" s="568"/>
      <c r="C143" s="561"/>
      <c r="D143" s="562"/>
      <c r="E143" s="627"/>
      <c r="F143" s="456">
        <f t="shared" si="19"/>
        <v>0</v>
      </c>
      <c r="G143" s="439"/>
      <c r="H143" s="456">
        <f t="shared" si="20"/>
        <v>0</v>
      </c>
      <c r="I143" s="456">
        <f t="shared" si="21"/>
        <v>0</v>
      </c>
      <c r="J143" s="563"/>
      <c r="L143" s="899"/>
      <c r="M143" s="899"/>
      <c r="N143" s="899"/>
    </row>
    <row r="144" spans="1:14" s="425" customFormat="1" ht="20.25" customHeight="1">
      <c r="A144" s="517"/>
      <c r="B144" s="554" t="s">
        <v>133</v>
      </c>
      <c r="C144" s="519"/>
      <c r="D144" s="520"/>
      <c r="E144" s="620"/>
      <c r="F144" s="621">
        <f>SUM(F129:F143)</f>
        <v>756330</v>
      </c>
      <c r="G144" s="620"/>
      <c r="H144" s="621">
        <f>SUM(H129:H143)</f>
        <v>207884</v>
      </c>
      <c r="I144" s="621">
        <f>SUM(I129:I143)</f>
        <v>964214</v>
      </c>
      <c r="J144" s="521"/>
      <c r="K144" s="936">
        <f>F144+H144</f>
        <v>964214</v>
      </c>
      <c r="L144" s="899"/>
      <c r="M144" s="899"/>
      <c r="N144" s="899"/>
    </row>
    <row r="145" spans="1:14" s="425" customFormat="1" ht="20.25" customHeight="1">
      <c r="A145" s="522">
        <v>3.6</v>
      </c>
      <c r="B145" s="523" t="s">
        <v>249</v>
      </c>
      <c r="C145" s="524"/>
      <c r="D145" s="525"/>
      <c r="E145" s="592"/>
      <c r="F145" s="456">
        <f>+C145*E145</f>
        <v>0</v>
      </c>
      <c r="G145" s="439"/>
      <c r="H145" s="456">
        <f>+C145*G145</f>
        <v>0</v>
      </c>
      <c r="I145" s="456">
        <f>+F145+H145</f>
        <v>0</v>
      </c>
      <c r="J145" s="495"/>
      <c r="L145" s="899"/>
      <c r="M145" s="899"/>
      <c r="N145" s="899"/>
    </row>
    <row r="146" spans="1:14" s="425" customFormat="1" ht="20.25" customHeight="1">
      <c r="A146" s="522"/>
      <c r="B146" s="492" t="s">
        <v>247</v>
      </c>
      <c r="C146" s="493">
        <v>131</v>
      </c>
      <c r="D146" s="494" t="s">
        <v>70</v>
      </c>
      <c r="E146" s="616">
        <v>1870</v>
      </c>
      <c r="F146" s="456">
        <f>+C146*E146</f>
        <v>244970</v>
      </c>
      <c r="G146" s="439">
        <f>G118</f>
        <v>300</v>
      </c>
      <c r="H146" s="456">
        <f>+C146*G146</f>
        <v>39300</v>
      </c>
      <c r="I146" s="456">
        <f>+F146+H146</f>
        <v>284270</v>
      </c>
      <c r="J146" s="482"/>
      <c r="L146" s="899"/>
      <c r="M146" s="899"/>
      <c r="N146" s="899"/>
    </row>
    <row r="147" spans="1:14" s="425" customFormat="1" ht="20.25" customHeight="1">
      <c r="A147" s="522"/>
      <c r="B147" s="479" t="s">
        <v>74</v>
      </c>
      <c r="C147" s="493"/>
      <c r="D147" s="494"/>
      <c r="E147" s="625"/>
      <c r="F147" s="456">
        <f t="shared" ref="F147:F165" si="24">+C147*E147</f>
        <v>0</v>
      </c>
      <c r="G147" s="439"/>
      <c r="H147" s="456">
        <f t="shared" ref="H147:H165" si="25">+C147*G147</f>
        <v>0</v>
      </c>
      <c r="I147" s="456">
        <f t="shared" ref="I147:I165" si="26">+F147+H147</f>
        <v>0</v>
      </c>
      <c r="J147" s="482"/>
      <c r="L147" s="899"/>
      <c r="M147" s="899"/>
      <c r="N147" s="899"/>
    </row>
    <row r="148" spans="1:14" s="425" customFormat="1" ht="20.25" customHeight="1">
      <c r="A148" s="483"/>
      <c r="B148" s="497" t="s">
        <v>75</v>
      </c>
      <c r="C148" s="480">
        <v>28</v>
      </c>
      <c r="D148" s="494" t="s">
        <v>70</v>
      </c>
      <c r="E148" s="617">
        <f t="shared" ref="E148:E154" si="27">E41</f>
        <v>370</v>
      </c>
      <c r="F148" s="456">
        <f t="shared" si="24"/>
        <v>10360</v>
      </c>
      <c r="G148" s="439">
        <f t="shared" ref="G148:G154" si="28">G41</f>
        <v>90</v>
      </c>
      <c r="H148" s="456">
        <f t="shared" si="25"/>
        <v>2520</v>
      </c>
      <c r="I148" s="456">
        <f t="shared" si="26"/>
        <v>12880</v>
      </c>
      <c r="J148" s="482"/>
      <c r="L148" s="899"/>
      <c r="M148" s="899"/>
      <c r="N148" s="899"/>
    </row>
    <row r="149" spans="1:14" s="425" customFormat="1" ht="20.25" customHeight="1">
      <c r="A149" s="483"/>
      <c r="B149" s="497" t="s">
        <v>76</v>
      </c>
      <c r="C149" s="493">
        <v>28</v>
      </c>
      <c r="D149" s="494" t="s">
        <v>70</v>
      </c>
      <c r="E149" s="617">
        <f t="shared" si="27"/>
        <v>1542</v>
      </c>
      <c r="F149" s="456">
        <f t="shared" si="24"/>
        <v>43176</v>
      </c>
      <c r="G149" s="439">
        <f t="shared" si="28"/>
        <v>300</v>
      </c>
      <c r="H149" s="456">
        <f t="shared" si="25"/>
        <v>8400</v>
      </c>
      <c r="I149" s="456">
        <f t="shared" si="26"/>
        <v>51576</v>
      </c>
      <c r="J149" s="482"/>
      <c r="L149" s="899"/>
      <c r="M149" s="899"/>
      <c r="N149" s="899"/>
    </row>
    <row r="150" spans="1:14" s="425" customFormat="1" ht="20.25" customHeight="1">
      <c r="A150" s="522"/>
      <c r="B150" s="479" t="s">
        <v>77</v>
      </c>
      <c r="C150" s="493">
        <v>231</v>
      </c>
      <c r="D150" s="494" t="s">
        <v>70</v>
      </c>
      <c r="E150" s="617">
        <f t="shared" si="27"/>
        <v>0</v>
      </c>
      <c r="F150" s="456">
        <f t="shared" si="24"/>
        <v>0</v>
      </c>
      <c r="G150" s="439">
        <f t="shared" si="28"/>
        <v>90</v>
      </c>
      <c r="H150" s="456">
        <f t="shared" si="25"/>
        <v>20790</v>
      </c>
      <c r="I150" s="456">
        <f t="shared" si="26"/>
        <v>20790</v>
      </c>
      <c r="J150" s="440"/>
      <c r="L150" s="899"/>
      <c r="M150" s="899"/>
      <c r="N150" s="899"/>
    </row>
    <row r="151" spans="1:14" s="425" customFormat="1" ht="20.25" customHeight="1">
      <c r="A151" s="522"/>
      <c r="B151" s="479" t="s">
        <v>78</v>
      </c>
      <c r="C151" s="493">
        <v>179</v>
      </c>
      <c r="D151" s="494" t="s">
        <v>70</v>
      </c>
      <c r="E151" s="617">
        <f t="shared" si="27"/>
        <v>0</v>
      </c>
      <c r="F151" s="456">
        <f t="shared" si="24"/>
        <v>0</v>
      </c>
      <c r="G151" s="439">
        <f t="shared" si="28"/>
        <v>90</v>
      </c>
      <c r="H151" s="456">
        <f t="shared" si="25"/>
        <v>16110</v>
      </c>
      <c r="I151" s="456">
        <f t="shared" si="26"/>
        <v>16110</v>
      </c>
      <c r="J151" s="440"/>
      <c r="L151" s="899"/>
      <c r="M151" s="899"/>
      <c r="N151" s="899"/>
    </row>
    <row r="152" spans="1:14" s="425" customFormat="1" ht="20.25" customHeight="1">
      <c r="A152" s="522"/>
      <c r="B152" s="498" t="s">
        <v>79</v>
      </c>
      <c r="C152" s="493">
        <v>751</v>
      </c>
      <c r="D152" s="499" t="s">
        <v>24</v>
      </c>
      <c r="E152" s="617">
        <f t="shared" si="27"/>
        <v>250</v>
      </c>
      <c r="F152" s="456">
        <f t="shared" si="24"/>
        <v>187750</v>
      </c>
      <c r="G152" s="439">
        <f t="shared" si="28"/>
        <v>0</v>
      </c>
      <c r="H152" s="456">
        <f t="shared" si="25"/>
        <v>0</v>
      </c>
      <c r="I152" s="456">
        <f t="shared" si="26"/>
        <v>187750</v>
      </c>
      <c r="J152" s="482"/>
      <c r="L152" s="899"/>
      <c r="M152" s="899"/>
      <c r="N152" s="899"/>
    </row>
    <row r="153" spans="1:14" s="425" customFormat="1" ht="20.25" customHeight="1">
      <c r="A153" s="522"/>
      <c r="B153" s="498" t="s">
        <v>115</v>
      </c>
      <c r="C153" s="493">
        <v>751</v>
      </c>
      <c r="D153" s="499" t="s">
        <v>24</v>
      </c>
      <c r="E153" s="617">
        <f t="shared" si="27"/>
        <v>0</v>
      </c>
      <c r="F153" s="456">
        <f t="shared" si="24"/>
        <v>0</v>
      </c>
      <c r="G153" s="439">
        <f t="shared" si="28"/>
        <v>100</v>
      </c>
      <c r="H153" s="456">
        <f t="shared" si="25"/>
        <v>75100</v>
      </c>
      <c r="I153" s="456">
        <f t="shared" si="26"/>
        <v>75100</v>
      </c>
      <c r="J153" s="482"/>
      <c r="L153" s="899"/>
      <c r="M153" s="899"/>
      <c r="N153" s="899"/>
    </row>
    <row r="154" spans="1:14" s="425" customFormat="1" ht="20.25" customHeight="1">
      <c r="A154" s="483"/>
      <c r="B154" s="500" t="s">
        <v>80</v>
      </c>
      <c r="C154" s="480">
        <v>226</v>
      </c>
      <c r="D154" s="501" t="s">
        <v>1</v>
      </c>
      <c r="E154" s="617">
        <f t="shared" si="27"/>
        <v>41</v>
      </c>
      <c r="F154" s="456">
        <f t="shared" si="24"/>
        <v>9266</v>
      </c>
      <c r="G154" s="439">
        <f t="shared" si="28"/>
        <v>0</v>
      </c>
      <c r="H154" s="456">
        <f t="shared" si="25"/>
        <v>0</v>
      </c>
      <c r="I154" s="456">
        <f t="shared" si="26"/>
        <v>9266</v>
      </c>
      <c r="J154" s="440"/>
      <c r="L154" s="899"/>
      <c r="M154" s="899"/>
      <c r="N154" s="899"/>
    </row>
    <row r="155" spans="1:14" s="425" customFormat="1" ht="20.25" customHeight="1">
      <c r="A155" s="483"/>
      <c r="B155" s="502" t="s">
        <v>81</v>
      </c>
      <c r="C155" s="480"/>
      <c r="D155" s="501"/>
      <c r="E155" s="480"/>
      <c r="F155" s="456">
        <f t="shared" si="24"/>
        <v>0</v>
      </c>
      <c r="G155" s="439"/>
      <c r="H155" s="456">
        <f t="shared" si="25"/>
        <v>0</v>
      </c>
      <c r="I155" s="456">
        <f t="shared" si="26"/>
        <v>0</v>
      </c>
      <c r="J155" s="482"/>
      <c r="L155" s="899"/>
      <c r="M155" s="899"/>
      <c r="N155" s="899"/>
    </row>
    <row r="156" spans="1:14" s="508" customFormat="1" ht="20.25" customHeight="1">
      <c r="A156" s="569"/>
      <c r="B156" s="504" t="s">
        <v>82</v>
      </c>
      <c r="C156" s="505">
        <v>19</v>
      </c>
      <c r="D156" s="506" t="s">
        <v>1</v>
      </c>
      <c r="E156" s="505">
        <v>20</v>
      </c>
      <c r="F156" s="456">
        <f t="shared" si="24"/>
        <v>380</v>
      </c>
      <c r="G156" s="439">
        <v>4</v>
      </c>
      <c r="H156" s="456">
        <f t="shared" si="25"/>
        <v>76</v>
      </c>
      <c r="I156" s="456">
        <f t="shared" si="26"/>
        <v>456</v>
      </c>
      <c r="J156" s="543"/>
      <c r="L156" s="901"/>
      <c r="M156" s="901"/>
      <c r="N156" s="901"/>
    </row>
    <row r="157" spans="1:14" s="508" customFormat="1" ht="20.25" customHeight="1">
      <c r="A157" s="570"/>
      <c r="B157" s="504" t="s">
        <v>238</v>
      </c>
      <c r="C157" s="505">
        <v>2947</v>
      </c>
      <c r="D157" s="506" t="s">
        <v>1</v>
      </c>
      <c r="E157" s="505">
        <v>20</v>
      </c>
      <c r="F157" s="456">
        <f t="shared" si="24"/>
        <v>58940</v>
      </c>
      <c r="G157" s="439">
        <v>4</v>
      </c>
      <c r="H157" s="456">
        <f t="shared" si="25"/>
        <v>11788</v>
      </c>
      <c r="I157" s="456">
        <f t="shared" si="26"/>
        <v>70728</v>
      </c>
      <c r="J157" s="543"/>
      <c r="L157" s="901"/>
      <c r="M157" s="901"/>
      <c r="N157" s="901"/>
    </row>
    <row r="158" spans="1:14" s="508" customFormat="1" ht="20.25" customHeight="1">
      <c r="A158" s="570"/>
      <c r="B158" s="509" t="s">
        <v>83</v>
      </c>
      <c r="C158" s="505">
        <v>7118</v>
      </c>
      <c r="D158" s="506" t="s">
        <v>1</v>
      </c>
      <c r="E158" s="505">
        <v>19.5</v>
      </c>
      <c r="F158" s="456">
        <f t="shared" si="24"/>
        <v>138801</v>
      </c>
      <c r="G158" s="439">
        <v>4</v>
      </c>
      <c r="H158" s="456">
        <f t="shared" si="25"/>
        <v>28472</v>
      </c>
      <c r="I158" s="456">
        <f t="shared" si="26"/>
        <v>167273</v>
      </c>
      <c r="J158" s="543"/>
      <c r="L158" s="901"/>
      <c r="M158" s="901"/>
      <c r="N158" s="901"/>
    </row>
    <row r="159" spans="1:14" s="508" customFormat="1" ht="20.25" customHeight="1">
      <c r="A159" s="570"/>
      <c r="B159" s="509" t="s">
        <v>84</v>
      </c>
      <c r="C159" s="505">
        <v>27</v>
      </c>
      <c r="D159" s="506" t="s">
        <v>1</v>
      </c>
      <c r="E159" s="505">
        <f>E138</f>
        <v>19.5</v>
      </c>
      <c r="F159" s="456">
        <f t="shared" si="24"/>
        <v>526.5</v>
      </c>
      <c r="G159" s="439">
        <f>G138</f>
        <v>4</v>
      </c>
      <c r="H159" s="456">
        <f t="shared" si="25"/>
        <v>108</v>
      </c>
      <c r="I159" s="456">
        <f t="shared" si="26"/>
        <v>634.5</v>
      </c>
      <c r="J159" s="543"/>
      <c r="L159" s="901">
        <v>30</v>
      </c>
      <c r="M159" s="901"/>
      <c r="N159" s="901"/>
    </row>
    <row r="160" spans="1:14" s="508" customFormat="1" ht="20.25" customHeight="1">
      <c r="A160" s="570"/>
      <c r="B160" s="509" t="s">
        <v>85</v>
      </c>
      <c r="C160" s="505">
        <v>1273</v>
      </c>
      <c r="D160" s="506" t="s">
        <v>1</v>
      </c>
      <c r="E160" s="505">
        <f>E139</f>
        <v>19.5</v>
      </c>
      <c r="F160" s="456">
        <f t="shared" si="24"/>
        <v>24823.5</v>
      </c>
      <c r="G160" s="439">
        <f>G139</f>
        <v>4</v>
      </c>
      <c r="H160" s="456">
        <f t="shared" si="25"/>
        <v>5092</v>
      </c>
      <c r="I160" s="456">
        <f t="shared" si="26"/>
        <v>29915.5</v>
      </c>
      <c r="J160" s="543"/>
      <c r="L160" s="901"/>
      <c r="M160" s="901"/>
      <c r="N160" s="901"/>
    </row>
    <row r="161" spans="1:14" s="508" customFormat="1" ht="20.25" customHeight="1">
      <c r="A161" s="570"/>
      <c r="B161" s="509" t="s">
        <v>88</v>
      </c>
      <c r="C161" s="505">
        <v>291</v>
      </c>
      <c r="D161" s="506" t="s">
        <v>1</v>
      </c>
      <c r="E161" s="505">
        <f>E142</f>
        <v>41</v>
      </c>
      <c r="F161" s="456">
        <f t="shared" si="24"/>
        <v>11931</v>
      </c>
      <c r="G161" s="439">
        <f>G142</f>
        <v>0</v>
      </c>
      <c r="H161" s="456">
        <f t="shared" si="25"/>
        <v>0</v>
      </c>
      <c r="I161" s="456">
        <f t="shared" si="26"/>
        <v>11931</v>
      </c>
      <c r="J161" s="543"/>
      <c r="L161" s="901"/>
      <c r="M161" s="901"/>
      <c r="N161" s="901"/>
    </row>
    <row r="162" spans="1:14" s="508" customFormat="1" ht="20.25" customHeight="1">
      <c r="A162" s="569"/>
      <c r="B162" s="534" t="s">
        <v>89</v>
      </c>
      <c r="C162" s="535">
        <v>471</v>
      </c>
      <c r="D162" s="546" t="s">
        <v>24</v>
      </c>
      <c r="E162" s="930">
        <v>30</v>
      </c>
      <c r="F162" s="456">
        <f t="shared" si="24"/>
        <v>14130</v>
      </c>
      <c r="G162" s="439"/>
      <c r="H162" s="456">
        <f t="shared" si="25"/>
        <v>0</v>
      </c>
      <c r="I162" s="456">
        <f t="shared" si="26"/>
        <v>14130</v>
      </c>
      <c r="J162" s="543"/>
      <c r="L162" s="901"/>
      <c r="M162" s="901"/>
      <c r="N162" s="901"/>
    </row>
    <row r="163" spans="1:14" s="508" customFormat="1" ht="20.25" customHeight="1">
      <c r="A163" s="571" t="s">
        <v>395</v>
      </c>
      <c r="B163" s="511" t="s">
        <v>73</v>
      </c>
      <c r="C163" s="512"/>
      <c r="D163" s="513" t="s">
        <v>70</v>
      </c>
      <c r="E163" s="877">
        <f>E130</f>
        <v>0</v>
      </c>
      <c r="F163" s="771">
        <f t="shared" si="24"/>
        <v>0</v>
      </c>
      <c r="G163" s="772">
        <f>G130</f>
        <v>300</v>
      </c>
      <c r="H163" s="771">
        <f t="shared" si="25"/>
        <v>0</v>
      </c>
      <c r="I163" s="771">
        <f t="shared" si="26"/>
        <v>0</v>
      </c>
      <c r="J163" s="543"/>
      <c r="L163" s="901"/>
      <c r="M163" s="901"/>
      <c r="N163" s="901"/>
    </row>
    <row r="164" spans="1:14" s="508" customFormat="1" ht="20.25" customHeight="1">
      <c r="A164" s="571" t="s">
        <v>395</v>
      </c>
      <c r="B164" s="572" t="s">
        <v>86</v>
      </c>
      <c r="C164" s="515">
        <v>8007</v>
      </c>
      <c r="D164" s="516" t="s">
        <v>1</v>
      </c>
      <c r="E164" s="878">
        <f>E140</f>
        <v>19.5</v>
      </c>
      <c r="F164" s="771">
        <f t="shared" si="24"/>
        <v>156136.5</v>
      </c>
      <c r="G164" s="772">
        <f>G140</f>
        <v>4</v>
      </c>
      <c r="H164" s="771">
        <f t="shared" si="25"/>
        <v>32028</v>
      </c>
      <c r="I164" s="771">
        <f t="shared" si="26"/>
        <v>188164.5</v>
      </c>
      <c r="J164" s="566"/>
      <c r="L164" s="901"/>
      <c r="M164" s="901"/>
      <c r="N164" s="901"/>
    </row>
    <row r="165" spans="1:14" s="508" customFormat="1" ht="20.25" customHeight="1">
      <c r="A165" s="573"/>
      <c r="B165" s="574"/>
      <c r="C165" s="575"/>
      <c r="D165" s="576"/>
      <c r="E165" s="629"/>
      <c r="F165" s="456">
        <f t="shared" si="24"/>
        <v>0</v>
      </c>
      <c r="G165" s="439"/>
      <c r="H165" s="456">
        <f t="shared" si="25"/>
        <v>0</v>
      </c>
      <c r="I165" s="456">
        <f t="shared" si="26"/>
        <v>0</v>
      </c>
      <c r="J165" s="577"/>
      <c r="L165" s="901"/>
      <c r="M165" s="901"/>
      <c r="N165" s="901"/>
    </row>
    <row r="166" spans="1:14" s="425" customFormat="1" ht="20.25" customHeight="1">
      <c r="A166" s="578"/>
      <c r="B166" s="579" t="s">
        <v>145</v>
      </c>
      <c r="C166" s="580"/>
      <c r="D166" s="581"/>
      <c r="E166" s="630"/>
      <c r="F166" s="631">
        <f>SUM(F145:F165)</f>
        <v>901190.5</v>
      </c>
      <c r="G166" s="630"/>
      <c r="H166" s="631">
        <f>SUM(H145:H165)</f>
        <v>239784</v>
      </c>
      <c r="I166" s="631">
        <f>SUM(I145:I165)</f>
        <v>1140974.5</v>
      </c>
      <c r="J166" s="582"/>
      <c r="K166" s="965">
        <v>1140974</v>
      </c>
      <c r="L166" s="899"/>
      <c r="M166" s="899"/>
      <c r="N166" s="899"/>
    </row>
    <row r="167" spans="1:14" s="425" customFormat="1" ht="20.25" customHeight="1">
      <c r="A167" s="583">
        <v>3.7</v>
      </c>
      <c r="B167" s="584" t="s">
        <v>138</v>
      </c>
      <c r="C167" s="585"/>
      <c r="D167" s="586"/>
      <c r="E167" s="632"/>
      <c r="F167" s="456">
        <f>+C167*E167</f>
        <v>0</v>
      </c>
      <c r="G167" s="439"/>
      <c r="H167" s="456">
        <f>+C167*G167</f>
        <v>0</v>
      </c>
      <c r="I167" s="456">
        <f>+F167+H167</f>
        <v>0</v>
      </c>
      <c r="J167" s="495"/>
      <c r="L167" s="899"/>
      <c r="M167" s="899"/>
      <c r="N167" s="899"/>
    </row>
    <row r="168" spans="1:14" s="425" customFormat="1" ht="20.25" customHeight="1">
      <c r="A168" s="583"/>
      <c r="B168" s="541" t="s">
        <v>423</v>
      </c>
      <c r="C168" s="535">
        <v>108</v>
      </c>
      <c r="D168" s="587" t="s">
        <v>70</v>
      </c>
      <c r="E168" s="616">
        <v>1900</v>
      </c>
      <c r="F168" s="456">
        <f>+C168*E168</f>
        <v>205200</v>
      </c>
      <c r="G168" s="439">
        <v>300</v>
      </c>
      <c r="H168" s="456">
        <f>+C168*G168</f>
        <v>32400</v>
      </c>
      <c r="I168" s="456">
        <f>+F168+H168</f>
        <v>237600</v>
      </c>
      <c r="J168" s="482"/>
      <c r="L168" s="899"/>
      <c r="M168" s="899"/>
      <c r="N168" s="899"/>
    </row>
    <row r="169" spans="1:14" s="508" customFormat="1" ht="20.25" customHeight="1">
      <c r="A169" s="570"/>
      <c r="B169" s="588" t="s">
        <v>90</v>
      </c>
      <c r="C169" s="535">
        <v>439</v>
      </c>
      <c r="D169" s="506" t="s">
        <v>24</v>
      </c>
      <c r="E169" s="505">
        <v>500</v>
      </c>
      <c r="F169" s="456">
        <f t="shared" ref="F169:F183" si="29">+C169*E169</f>
        <v>219500</v>
      </c>
      <c r="G169" s="439"/>
      <c r="H169" s="456">
        <f t="shared" ref="H169:H183" si="30">+C169*G169</f>
        <v>0</v>
      </c>
      <c r="I169" s="456">
        <f t="shared" ref="I169:I183" si="31">+F169+H169</f>
        <v>219500</v>
      </c>
      <c r="J169" s="543"/>
      <c r="L169" s="901"/>
      <c r="M169" s="901"/>
      <c r="N169" s="901"/>
    </row>
    <row r="170" spans="1:14" s="508" customFormat="1" ht="20.25" customHeight="1">
      <c r="A170" s="589"/>
      <c r="B170" s="588" t="s">
        <v>91</v>
      </c>
      <c r="C170" s="535">
        <v>505</v>
      </c>
      <c r="D170" s="546" t="s">
        <v>24</v>
      </c>
      <c r="E170" s="505">
        <f>E152</f>
        <v>250</v>
      </c>
      <c r="F170" s="456">
        <f t="shared" si="29"/>
        <v>126250</v>
      </c>
      <c r="G170" s="439">
        <f>G152</f>
        <v>0</v>
      </c>
      <c r="H170" s="456">
        <f t="shared" si="30"/>
        <v>0</v>
      </c>
      <c r="I170" s="456">
        <f t="shared" si="31"/>
        <v>126250</v>
      </c>
      <c r="J170" s="543"/>
      <c r="L170" s="901"/>
      <c r="M170" s="901"/>
      <c r="N170" s="901"/>
    </row>
    <row r="171" spans="1:14" s="508" customFormat="1" ht="20.25" customHeight="1">
      <c r="A171" s="589"/>
      <c r="B171" s="588" t="s">
        <v>116</v>
      </c>
      <c r="C171" s="535">
        <v>505</v>
      </c>
      <c r="D171" s="546" t="s">
        <v>24</v>
      </c>
      <c r="E171" s="505">
        <f>E153</f>
        <v>0</v>
      </c>
      <c r="F171" s="456">
        <f t="shared" si="29"/>
        <v>0</v>
      </c>
      <c r="G171" s="439">
        <f>G153</f>
        <v>100</v>
      </c>
      <c r="H171" s="456">
        <f t="shared" si="30"/>
        <v>50500</v>
      </c>
      <c r="I171" s="456">
        <f t="shared" si="31"/>
        <v>50500</v>
      </c>
      <c r="J171" s="543"/>
      <c r="L171" s="901"/>
      <c r="M171" s="901"/>
      <c r="N171" s="901"/>
    </row>
    <row r="172" spans="1:14" s="508" customFormat="1" ht="20.25" customHeight="1">
      <c r="A172" s="589"/>
      <c r="B172" s="532" t="s">
        <v>92</v>
      </c>
      <c r="C172" s="535">
        <v>152</v>
      </c>
      <c r="D172" s="546" t="s">
        <v>1</v>
      </c>
      <c r="E172" s="505">
        <f>E154</f>
        <v>41</v>
      </c>
      <c r="F172" s="456">
        <f t="shared" si="29"/>
        <v>6232</v>
      </c>
      <c r="G172" s="439">
        <f>G154</f>
        <v>0</v>
      </c>
      <c r="H172" s="456">
        <f t="shared" si="30"/>
        <v>0</v>
      </c>
      <c r="I172" s="456">
        <f t="shared" si="31"/>
        <v>6232</v>
      </c>
      <c r="J172" s="590"/>
      <c r="L172" s="901"/>
      <c r="M172" s="901"/>
      <c r="N172" s="901"/>
    </row>
    <row r="173" spans="1:14" s="508" customFormat="1" ht="20.25" customHeight="1">
      <c r="A173" s="589"/>
      <c r="B173" s="557" t="s">
        <v>93</v>
      </c>
      <c r="C173" s="535"/>
      <c r="D173" s="546"/>
      <c r="E173" s="592"/>
      <c r="F173" s="456">
        <f t="shared" si="29"/>
        <v>0</v>
      </c>
      <c r="G173" s="439"/>
      <c r="H173" s="456">
        <f t="shared" si="30"/>
        <v>0</v>
      </c>
      <c r="I173" s="456">
        <f t="shared" si="31"/>
        <v>0</v>
      </c>
      <c r="J173" s="543"/>
      <c r="L173" s="901"/>
      <c r="M173" s="901"/>
      <c r="N173" s="901"/>
    </row>
    <row r="174" spans="1:14" s="508" customFormat="1" ht="20.25" customHeight="1">
      <c r="A174" s="569"/>
      <c r="B174" s="504" t="s">
        <v>82</v>
      </c>
      <c r="C174" s="535">
        <v>19</v>
      </c>
      <c r="D174" s="506" t="s">
        <v>1</v>
      </c>
      <c r="E174" s="505">
        <f>E156</f>
        <v>20</v>
      </c>
      <c r="F174" s="456">
        <f t="shared" si="29"/>
        <v>380</v>
      </c>
      <c r="G174" s="439">
        <f>G156</f>
        <v>4</v>
      </c>
      <c r="H174" s="456">
        <f t="shared" si="30"/>
        <v>76</v>
      </c>
      <c r="I174" s="456">
        <f t="shared" si="31"/>
        <v>456</v>
      </c>
      <c r="J174" s="543"/>
      <c r="L174" s="901"/>
      <c r="M174" s="901"/>
      <c r="N174" s="901"/>
    </row>
    <row r="175" spans="1:14" s="508" customFormat="1" ht="20.25" customHeight="1">
      <c r="A175" s="570"/>
      <c r="B175" s="504" t="s">
        <v>238</v>
      </c>
      <c r="C175" s="535">
        <v>190</v>
      </c>
      <c r="D175" s="506" t="s">
        <v>1</v>
      </c>
      <c r="E175" s="505">
        <f>E157</f>
        <v>20</v>
      </c>
      <c r="F175" s="456">
        <f t="shared" si="29"/>
        <v>3800</v>
      </c>
      <c r="G175" s="439">
        <f>G157</f>
        <v>4</v>
      </c>
      <c r="H175" s="456">
        <f t="shared" si="30"/>
        <v>760</v>
      </c>
      <c r="I175" s="456">
        <f t="shared" si="31"/>
        <v>4560</v>
      </c>
      <c r="J175" s="543"/>
      <c r="L175" s="901"/>
      <c r="M175" s="901"/>
      <c r="N175" s="901"/>
    </row>
    <row r="176" spans="1:14" s="508" customFormat="1" ht="20.25" customHeight="1">
      <c r="A176" s="589"/>
      <c r="B176" s="509" t="s">
        <v>83</v>
      </c>
      <c r="C176" s="535">
        <v>14189</v>
      </c>
      <c r="D176" s="546" t="s">
        <v>1</v>
      </c>
      <c r="E176" s="505">
        <f>E158</f>
        <v>19.5</v>
      </c>
      <c r="F176" s="456">
        <f t="shared" si="29"/>
        <v>276685.5</v>
      </c>
      <c r="G176" s="439">
        <f>G158</f>
        <v>4</v>
      </c>
      <c r="H176" s="456">
        <f t="shared" si="30"/>
        <v>56756</v>
      </c>
      <c r="I176" s="456">
        <f t="shared" si="31"/>
        <v>333441.5</v>
      </c>
      <c r="J176" s="543"/>
      <c r="L176" s="901"/>
      <c r="M176" s="901"/>
      <c r="N176" s="901"/>
    </row>
    <row r="177" spans="1:14" s="508" customFormat="1" ht="20.25" customHeight="1">
      <c r="A177" s="589"/>
      <c r="B177" s="509" t="s">
        <v>84</v>
      </c>
      <c r="C177" s="535">
        <v>783</v>
      </c>
      <c r="D177" s="546" t="s">
        <v>1</v>
      </c>
      <c r="E177" s="505">
        <f>E159</f>
        <v>19.5</v>
      </c>
      <c r="F177" s="456">
        <f t="shared" si="29"/>
        <v>15268.5</v>
      </c>
      <c r="G177" s="439">
        <f>G159</f>
        <v>4</v>
      </c>
      <c r="H177" s="456">
        <f t="shared" si="30"/>
        <v>3132</v>
      </c>
      <c r="I177" s="456">
        <f t="shared" si="31"/>
        <v>18400.5</v>
      </c>
      <c r="J177" s="543"/>
      <c r="L177" s="901"/>
      <c r="M177" s="901"/>
      <c r="N177" s="901"/>
    </row>
    <row r="178" spans="1:14" s="508" customFormat="1" ht="20.25" customHeight="1">
      <c r="A178" s="570"/>
      <c r="B178" s="509" t="s">
        <v>85</v>
      </c>
      <c r="C178" s="535">
        <v>359</v>
      </c>
      <c r="D178" s="506" t="s">
        <v>1</v>
      </c>
      <c r="E178" s="505">
        <f>E160</f>
        <v>19.5</v>
      </c>
      <c r="F178" s="456">
        <f t="shared" si="29"/>
        <v>7000.5</v>
      </c>
      <c r="G178" s="439">
        <f>G160</f>
        <v>4</v>
      </c>
      <c r="H178" s="456">
        <f t="shared" si="30"/>
        <v>1436</v>
      </c>
      <c r="I178" s="456">
        <f t="shared" si="31"/>
        <v>8436.5</v>
      </c>
      <c r="J178" s="543"/>
      <c r="L178" s="901"/>
      <c r="M178" s="901"/>
      <c r="N178" s="901"/>
    </row>
    <row r="179" spans="1:14" s="508" customFormat="1" ht="20.25" customHeight="1">
      <c r="A179" s="589"/>
      <c r="B179" s="509" t="s">
        <v>86</v>
      </c>
      <c r="C179" s="505">
        <v>197</v>
      </c>
      <c r="D179" s="506" t="s">
        <v>1</v>
      </c>
      <c r="E179" s="505">
        <f>E164</f>
        <v>19.5</v>
      </c>
      <c r="F179" s="456">
        <f t="shared" si="29"/>
        <v>3841.5</v>
      </c>
      <c r="G179" s="439">
        <f>G164</f>
        <v>4</v>
      </c>
      <c r="H179" s="456">
        <f t="shared" si="30"/>
        <v>788</v>
      </c>
      <c r="I179" s="456">
        <f t="shared" si="31"/>
        <v>4629.5</v>
      </c>
      <c r="J179" s="543"/>
      <c r="L179" s="901"/>
      <c r="M179" s="901"/>
      <c r="N179" s="901"/>
    </row>
    <row r="180" spans="1:14" s="508" customFormat="1" ht="20.25" customHeight="1">
      <c r="A180" s="542"/>
      <c r="B180" s="532" t="s">
        <v>88</v>
      </c>
      <c r="C180" s="535">
        <v>236</v>
      </c>
      <c r="D180" s="546" t="s">
        <v>1</v>
      </c>
      <c r="E180" s="505">
        <f>E161</f>
        <v>41</v>
      </c>
      <c r="F180" s="456">
        <f t="shared" si="29"/>
        <v>9676</v>
      </c>
      <c r="G180" s="439">
        <f>G161</f>
        <v>0</v>
      </c>
      <c r="H180" s="456">
        <f t="shared" si="30"/>
        <v>0</v>
      </c>
      <c r="I180" s="456">
        <f t="shared" si="31"/>
        <v>9676</v>
      </c>
      <c r="J180" s="543"/>
      <c r="L180" s="901"/>
      <c r="M180" s="901"/>
      <c r="N180" s="901"/>
    </row>
    <row r="181" spans="1:14" s="508" customFormat="1" ht="20.25" customHeight="1">
      <c r="A181" s="542"/>
      <c r="B181" s="932" t="s">
        <v>485</v>
      </c>
      <c r="C181" s="934"/>
      <c r="D181" s="933" t="s">
        <v>34</v>
      </c>
      <c r="E181" s="931"/>
      <c r="F181" s="456">
        <f>+C181*E181</f>
        <v>0</v>
      </c>
      <c r="G181" s="439">
        <f>G162</f>
        <v>0</v>
      </c>
      <c r="H181" s="456">
        <f>+C181*G181</f>
        <v>0</v>
      </c>
      <c r="I181" s="456">
        <f>+F181+H181</f>
        <v>0</v>
      </c>
      <c r="J181" s="543"/>
      <c r="L181" s="901"/>
      <c r="M181" s="901"/>
      <c r="N181" s="901"/>
    </row>
    <row r="182" spans="1:14" s="508" customFormat="1" ht="20.25" customHeight="1">
      <c r="A182" s="542"/>
      <c r="B182" s="932" t="s">
        <v>486</v>
      </c>
      <c r="C182" s="934"/>
      <c r="D182" s="933" t="s">
        <v>34</v>
      </c>
      <c r="E182" s="931"/>
      <c r="F182" s="456">
        <f>+C182*E182</f>
        <v>0</v>
      </c>
      <c r="G182" s="439">
        <v>0</v>
      </c>
      <c r="H182" s="456">
        <f>+C182*G182</f>
        <v>0</v>
      </c>
      <c r="I182" s="456">
        <f>+F182+H182</f>
        <v>0</v>
      </c>
      <c r="J182" s="543"/>
      <c r="L182" s="901"/>
      <c r="M182" s="901"/>
      <c r="N182" s="901"/>
    </row>
    <row r="183" spans="1:14" s="508" customFormat="1" ht="20.25" customHeight="1">
      <c r="A183" s="589"/>
      <c r="B183" s="591"/>
      <c r="C183" s="592"/>
      <c r="D183" s="593"/>
      <c r="E183" s="619"/>
      <c r="F183" s="456">
        <f t="shared" si="29"/>
        <v>0</v>
      </c>
      <c r="G183" s="439"/>
      <c r="H183" s="456">
        <f t="shared" si="30"/>
        <v>0</v>
      </c>
      <c r="I183" s="456">
        <f t="shared" si="31"/>
        <v>0</v>
      </c>
      <c r="J183" s="543"/>
      <c r="L183" s="901"/>
      <c r="M183" s="901"/>
      <c r="N183" s="901"/>
    </row>
    <row r="184" spans="1:14" s="425" customFormat="1" ht="20.25" customHeight="1">
      <c r="A184" s="578"/>
      <c r="B184" s="579" t="s">
        <v>146</v>
      </c>
      <c r="C184" s="580"/>
      <c r="D184" s="581"/>
      <c r="E184" s="630"/>
      <c r="F184" s="630">
        <f>SUM(F167:F183)</f>
        <v>873834</v>
      </c>
      <c r="G184" s="630"/>
      <c r="H184" s="630">
        <f>SUM(H167:H183)</f>
        <v>145848</v>
      </c>
      <c r="I184" s="630">
        <f>SUM(I167:I183)</f>
        <v>1019682</v>
      </c>
      <c r="J184" s="582"/>
      <c r="K184" s="965">
        <v>1019682</v>
      </c>
      <c r="L184" s="899"/>
      <c r="M184" s="899"/>
      <c r="N184" s="899"/>
    </row>
    <row r="185" spans="1:14" s="425" customFormat="1" ht="20.25" customHeight="1">
      <c r="A185" s="583">
        <v>3.8</v>
      </c>
      <c r="B185" s="584" t="s">
        <v>139</v>
      </c>
      <c r="C185" s="585"/>
      <c r="D185" s="586"/>
      <c r="E185" s="632"/>
      <c r="F185" s="456">
        <f>+C185*E185</f>
        <v>0</v>
      </c>
      <c r="G185" s="439"/>
      <c r="H185" s="456">
        <f>+C185*G185</f>
        <v>0</v>
      </c>
      <c r="I185" s="456">
        <f>+F185+H185</f>
        <v>0</v>
      </c>
      <c r="J185" s="495"/>
      <c r="L185" s="899"/>
      <c r="M185" s="899"/>
      <c r="N185" s="899"/>
    </row>
    <row r="186" spans="1:14" s="508" customFormat="1" ht="20.25" customHeight="1">
      <c r="A186" s="589"/>
      <c r="B186" s="511" t="s">
        <v>423</v>
      </c>
      <c r="C186" s="535">
        <f t="shared" ref="C186:C198" si="32">C168</f>
        <v>108</v>
      </c>
      <c r="D186" s="546" t="s">
        <v>70</v>
      </c>
      <c r="E186" s="619">
        <f>E168</f>
        <v>1900</v>
      </c>
      <c r="F186" s="456">
        <f>+C186*E186</f>
        <v>205200</v>
      </c>
      <c r="G186" s="439">
        <f>G168</f>
        <v>300</v>
      </c>
      <c r="H186" s="456">
        <f>+C186*G186</f>
        <v>32400</v>
      </c>
      <c r="I186" s="456">
        <f>+F186+H186</f>
        <v>237600</v>
      </c>
      <c r="J186" s="543"/>
      <c r="L186" s="901"/>
      <c r="M186" s="901"/>
      <c r="N186" s="901"/>
    </row>
    <row r="187" spans="1:14" s="508" customFormat="1" ht="20.25" customHeight="1">
      <c r="A187" s="570"/>
      <c r="B187" s="588" t="s">
        <v>90</v>
      </c>
      <c r="C187" s="535">
        <f t="shared" si="32"/>
        <v>439</v>
      </c>
      <c r="D187" s="506" t="s">
        <v>24</v>
      </c>
      <c r="E187" s="505">
        <f>E169</f>
        <v>500</v>
      </c>
      <c r="F187" s="456">
        <f t="shared" ref="F187:F201" si="33">+C187*E187</f>
        <v>219500</v>
      </c>
      <c r="G187" s="439">
        <f>G169</f>
        <v>0</v>
      </c>
      <c r="H187" s="456">
        <f t="shared" ref="H187:H201" si="34">+C187*G187</f>
        <v>0</v>
      </c>
      <c r="I187" s="456">
        <f t="shared" ref="I187:I201" si="35">+F187+H187</f>
        <v>219500</v>
      </c>
      <c r="J187" s="543"/>
      <c r="L187" s="901"/>
      <c r="M187" s="901"/>
      <c r="N187" s="901"/>
    </row>
    <row r="188" spans="1:14" s="508" customFormat="1" ht="20.25" customHeight="1">
      <c r="A188" s="589"/>
      <c r="B188" s="588" t="s">
        <v>91</v>
      </c>
      <c r="C188" s="535">
        <f t="shared" si="32"/>
        <v>505</v>
      </c>
      <c r="D188" s="546" t="s">
        <v>24</v>
      </c>
      <c r="E188" s="505">
        <f>E170</f>
        <v>250</v>
      </c>
      <c r="F188" s="456">
        <f t="shared" si="33"/>
        <v>126250</v>
      </c>
      <c r="G188" s="439">
        <f>G170</f>
        <v>0</v>
      </c>
      <c r="H188" s="456">
        <f t="shared" si="34"/>
        <v>0</v>
      </c>
      <c r="I188" s="456">
        <f t="shared" si="35"/>
        <v>126250</v>
      </c>
      <c r="J188" s="543"/>
      <c r="L188" s="901"/>
      <c r="M188" s="901"/>
      <c r="N188" s="901"/>
    </row>
    <row r="189" spans="1:14" s="508" customFormat="1" ht="20.25" customHeight="1">
      <c r="A189" s="589"/>
      <c r="B189" s="588" t="s">
        <v>116</v>
      </c>
      <c r="C189" s="535">
        <f t="shared" si="32"/>
        <v>505</v>
      </c>
      <c r="D189" s="546" t="s">
        <v>24</v>
      </c>
      <c r="E189" s="505">
        <f>E171</f>
        <v>0</v>
      </c>
      <c r="F189" s="456">
        <f t="shared" si="33"/>
        <v>0</v>
      </c>
      <c r="G189" s="439">
        <f>G171</f>
        <v>100</v>
      </c>
      <c r="H189" s="456">
        <f t="shared" si="34"/>
        <v>50500</v>
      </c>
      <c r="I189" s="456">
        <f t="shared" si="35"/>
        <v>50500</v>
      </c>
      <c r="J189" s="543"/>
      <c r="L189" s="901"/>
      <c r="M189" s="901"/>
      <c r="N189" s="901"/>
    </row>
    <row r="190" spans="1:14" s="508" customFormat="1" ht="20.25" customHeight="1">
      <c r="A190" s="589"/>
      <c r="B190" s="532" t="s">
        <v>92</v>
      </c>
      <c r="C190" s="535">
        <f t="shared" si="32"/>
        <v>152</v>
      </c>
      <c r="D190" s="546" t="s">
        <v>1</v>
      </c>
      <c r="E190" s="505">
        <f>E172</f>
        <v>41</v>
      </c>
      <c r="F190" s="456">
        <f t="shared" si="33"/>
        <v>6232</v>
      </c>
      <c r="G190" s="439">
        <f>G172</f>
        <v>0</v>
      </c>
      <c r="H190" s="456">
        <f t="shared" si="34"/>
        <v>0</v>
      </c>
      <c r="I190" s="456">
        <f t="shared" si="35"/>
        <v>6232</v>
      </c>
      <c r="J190" s="590"/>
      <c r="L190" s="901"/>
      <c r="M190" s="901"/>
      <c r="N190" s="901"/>
    </row>
    <row r="191" spans="1:14" s="508" customFormat="1" ht="20.25" customHeight="1">
      <c r="A191" s="589"/>
      <c r="B191" s="557" t="s">
        <v>93</v>
      </c>
      <c r="C191" s="535">
        <f t="shared" si="32"/>
        <v>0</v>
      </c>
      <c r="D191" s="546"/>
      <c r="E191" s="592"/>
      <c r="F191" s="456">
        <f t="shared" si="33"/>
        <v>0</v>
      </c>
      <c r="G191" s="439"/>
      <c r="H191" s="456">
        <f t="shared" si="34"/>
        <v>0</v>
      </c>
      <c r="I191" s="456">
        <f t="shared" si="35"/>
        <v>0</v>
      </c>
      <c r="J191" s="543"/>
      <c r="L191" s="901"/>
      <c r="M191" s="901"/>
      <c r="N191" s="901"/>
    </row>
    <row r="192" spans="1:14" s="508" customFormat="1" ht="20.25" customHeight="1">
      <c r="A192" s="569"/>
      <c r="B192" s="504" t="s">
        <v>82</v>
      </c>
      <c r="C192" s="535">
        <f t="shared" si="32"/>
        <v>19</v>
      </c>
      <c r="D192" s="506" t="s">
        <v>1</v>
      </c>
      <c r="E192" s="505">
        <f t="shared" ref="E192:E198" si="36">E174</f>
        <v>20</v>
      </c>
      <c r="F192" s="456">
        <f t="shared" si="33"/>
        <v>380</v>
      </c>
      <c r="G192" s="439">
        <f t="shared" ref="G192:G198" si="37">G174</f>
        <v>4</v>
      </c>
      <c r="H192" s="456">
        <f t="shared" si="34"/>
        <v>76</v>
      </c>
      <c r="I192" s="456">
        <f t="shared" si="35"/>
        <v>456</v>
      </c>
      <c r="J192" s="543"/>
      <c r="L192" s="901"/>
      <c r="M192" s="901"/>
      <c r="N192" s="901"/>
    </row>
    <row r="193" spans="1:14" s="508" customFormat="1" ht="20.25" customHeight="1">
      <c r="A193" s="570"/>
      <c r="B193" s="504" t="s">
        <v>238</v>
      </c>
      <c r="C193" s="535">
        <f t="shared" si="32"/>
        <v>190</v>
      </c>
      <c r="D193" s="506" t="s">
        <v>1</v>
      </c>
      <c r="E193" s="505">
        <f t="shared" si="36"/>
        <v>20</v>
      </c>
      <c r="F193" s="456">
        <f t="shared" ref="F193:F199" si="38">+C193*E193</f>
        <v>3800</v>
      </c>
      <c r="G193" s="439">
        <f t="shared" si="37"/>
        <v>4</v>
      </c>
      <c r="H193" s="456">
        <f t="shared" si="34"/>
        <v>760</v>
      </c>
      <c r="I193" s="456">
        <f t="shared" si="35"/>
        <v>4560</v>
      </c>
      <c r="J193" s="543"/>
      <c r="L193" s="901"/>
      <c r="M193" s="901"/>
      <c r="N193" s="901"/>
    </row>
    <row r="194" spans="1:14" s="508" customFormat="1" ht="20.25" customHeight="1">
      <c r="A194" s="589"/>
      <c r="B194" s="509" t="s">
        <v>83</v>
      </c>
      <c r="C194" s="535">
        <f t="shared" si="32"/>
        <v>14189</v>
      </c>
      <c r="D194" s="546" t="s">
        <v>1</v>
      </c>
      <c r="E194" s="505">
        <f t="shared" si="36"/>
        <v>19.5</v>
      </c>
      <c r="F194" s="456">
        <f t="shared" si="38"/>
        <v>276685.5</v>
      </c>
      <c r="G194" s="439">
        <f t="shared" si="37"/>
        <v>4</v>
      </c>
      <c r="H194" s="456">
        <f t="shared" si="34"/>
        <v>56756</v>
      </c>
      <c r="I194" s="456">
        <f t="shared" si="35"/>
        <v>333441.5</v>
      </c>
      <c r="J194" s="543"/>
      <c r="L194" s="901"/>
      <c r="M194" s="901"/>
      <c r="N194" s="901"/>
    </row>
    <row r="195" spans="1:14" s="508" customFormat="1" ht="20.25" customHeight="1">
      <c r="A195" s="589"/>
      <c r="B195" s="509" t="s">
        <v>84</v>
      </c>
      <c r="C195" s="535">
        <f t="shared" si="32"/>
        <v>783</v>
      </c>
      <c r="D195" s="546" t="s">
        <v>1</v>
      </c>
      <c r="E195" s="505">
        <f t="shared" si="36"/>
        <v>19.5</v>
      </c>
      <c r="F195" s="456">
        <f t="shared" si="38"/>
        <v>15268.5</v>
      </c>
      <c r="G195" s="439">
        <f t="shared" si="37"/>
        <v>4</v>
      </c>
      <c r="H195" s="456">
        <f t="shared" si="34"/>
        <v>3132</v>
      </c>
      <c r="I195" s="456">
        <f t="shared" si="35"/>
        <v>18400.5</v>
      </c>
      <c r="J195" s="543"/>
      <c r="L195" s="901"/>
      <c r="M195" s="901"/>
      <c r="N195" s="901"/>
    </row>
    <row r="196" spans="1:14" s="508" customFormat="1" ht="20.25" customHeight="1">
      <c r="A196" s="589"/>
      <c r="B196" s="509" t="s">
        <v>85</v>
      </c>
      <c r="C196" s="535">
        <f t="shared" si="32"/>
        <v>359</v>
      </c>
      <c r="D196" s="506" t="s">
        <v>1</v>
      </c>
      <c r="E196" s="505">
        <f t="shared" si="36"/>
        <v>19.5</v>
      </c>
      <c r="F196" s="456">
        <f t="shared" si="38"/>
        <v>7000.5</v>
      </c>
      <c r="G196" s="439">
        <f t="shared" si="37"/>
        <v>4</v>
      </c>
      <c r="H196" s="456">
        <f t="shared" si="34"/>
        <v>1436</v>
      </c>
      <c r="I196" s="456">
        <f t="shared" si="35"/>
        <v>8436.5</v>
      </c>
      <c r="J196" s="543"/>
      <c r="L196" s="901"/>
      <c r="M196" s="901"/>
      <c r="N196" s="901"/>
    </row>
    <row r="197" spans="1:14" s="508" customFormat="1" ht="20.25" customHeight="1">
      <c r="A197" s="589"/>
      <c r="B197" s="509" t="s">
        <v>86</v>
      </c>
      <c r="C197" s="535">
        <f t="shared" si="32"/>
        <v>197</v>
      </c>
      <c r="D197" s="506" t="s">
        <v>1</v>
      </c>
      <c r="E197" s="505">
        <f t="shared" si="36"/>
        <v>19.5</v>
      </c>
      <c r="F197" s="456">
        <f t="shared" si="38"/>
        <v>3841.5</v>
      </c>
      <c r="G197" s="439">
        <f t="shared" si="37"/>
        <v>4</v>
      </c>
      <c r="H197" s="456">
        <f t="shared" si="34"/>
        <v>788</v>
      </c>
      <c r="I197" s="456">
        <f t="shared" si="35"/>
        <v>4629.5</v>
      </c>
      <c r="J197" s="543"/>
      <c r="L197" s="901"/>
      <c r="M197" s="901"/>
      <c r="N197" s="901"/>
    </row>
    <row r="198" spans="1:14" s="508" customFormat="1" ht="20.25" customHeight="1">
      <c r="A198" s="542"/>
      <c r="B198" s="532" t="s">
        <v>88</v>
      </c>
      <c r="C198" s="535">
        <f t="shared" si="32"/>
        <v>236</v>
      </c>
      <c r="D198" s="546" t="s">
        <v>1</v>
      </c>
      <c r="E198" s="505">
        <f t="shared" si="36"/>
        <v>41</v>
      </c>
      <c r="F198" s="456">
        <f t="shared" si="38"/>
        <v>9676</v>
      </c>
      <c r="G198" s="439">
        <f t="shared" si="37"/>
        <v>0</v>
      </c>
      <c r="H198" s="456">
        <f t="shared" si="34"/>
        <v>0</v>
      </c>
      <c r="I198" s="456">
        <f t="shared" si="35"/>
        <v>9676</v>
      </c>
      <c r="J198" s="543"/>
      <c r="L198" s="901"/>
      <c r="M198" s="901"/>
      <c r="N198" s="901"/>
    </row>
    <row r="199" spans="1:14" s="508" customFormat="1" ht="20.25" customHeight="1">
      <c r="A199" s="542"/>
      <c r="B199" s="932" t="s">
        <v>485</v>
      </c>
      <c r="C199" s="934"/>
      <c r="D199" s="933" t="s">
        <v>34</v>
      </c>
      <c r="E199" s="931"/>
      <c r="F199" s="456">
        <f t="shared" si="38"/>
        <v>0</v>
      </c>
      <c r="G199" s="439">
        <f>G180</f>
        <v>0</v>
      </c>
      <c r="H199" s="456">
        <f t="shared" si="34"/>
        <v>0</v>
      </c>
      <c r="I199" s="456">
        <f t="shared" si="35"/>
        <v>0</v>
      </c>
      <c r="J199" s="543"/>
      <c r="L199" s="901"/>
      <c r="M199" s="901"/>
      <c r="N199" s="901"/>
    </row>
    <row r="200" spans="1:14" s="508" customFormat="1" ht="20.25" customHeight="1">
      <c r="A200" s="542"/>
      <c r="B200" s="932" t="s">
        <v>486</v>
      </c>
      <c r="C200" s="934"/>
      <c r="D200" s="933" t="s">
        <v>34</v>
      </c>
      <c r="E200" s="931"/>
      <c r="F200" s="456"/>
      <c r="G200" s="439">
        <v>0</v>
      </c>
      <c r="H200" s="456">
        <f t="shared" si="34"/>
        <v>0</v>
      </c>
      <c r="I200" s="456">
        <f t="shared" si="35"/>
        <v>0</v>
      </c>
      <c r="J200" s="543"/>
      <c r="L200" s="901"/>
      <c r="M200" s="901"/>
      <c r="N200" s="901"/>
    </row>
    <row r="201" spans="1:14" s="425" customFormat="1" ht="20.25" customHeight="1">
      <c r="A201" s="522"/>
      <c r="B201" s="492"/>
      <c r="C201" s="493"/>
      <c r="D201" s="494"/>
      <c r="E201" s="616"/>
      <c r="F201" s="456">
        <f t="shared" si="33"/>
        <v>0</v>
      </c>
      <c r="G201" s="439"/>
      <c r="H201" s="456">
        <f t="shared" si="34"/>
        <v>0</v>
      </c>
      <c r="I201" s="456">
        <f t="shared" si="35"/>
        <v>0</v>
      </c>
      <c r="J201" s="482"/>
      <c r="L201" s="899"/>
      <c r="M201" s="899"/>
      <c r="N201" s="899"/>
    </row>
    <row r="202" spans="1:14" s="425" customFormat="1" ht="20.25" customHeight="1">
      <c r="A202" s="578"/>
      <c r="B202" s="579" t="s">
        <v>147</v>
      </c>
      <c r="C202" s="580"/>
      <c r="D202" s="581"/>
      <c r="E202" s="630"/>
      <c r="F202" s="631">
        <f>SUM(F185:F201)</f>
        <v>873834</v>
      </c>
      <c r="G202" s="630"/>
      <c r="H202" s="631">
        <f>SUM(H185:H201)</f>
        <v>145848</v>
      </c>
      <c r="I202" s="631">
        <f>SUM(I185:I201)</f>
        <v>1019682</v>
      </c>
      <c r="J202" s="582"/>
      <c r="K202" s="965">
        <v>1019682</v>
      </c>
      <c r="L202" s="899"/>
      <c r="M202" s="899"/>
      <c r="N202" s="899"/>
    </row>
    <row r="203" spans="1:14" s="425" customFormat="1" ht="20.25" customHeight="1">
      <c r="A203" s="594">
        <v>3.9</v>
      </c>
      <c r="B203" s="584" t="s">
        <v>140</v>
      </c>
      <c r="C203" s="585"/>
      <c r="D203" s="586"/>
      <c r="E203" s="632"/>
      <c r="F203" s="456">
        <f>+C203*E203</f>
        <v>0</v>
      </c>
      <c r="G203" s="439"/>
      <c r="H203" s="456">
        <f>+C203*G203</f>
        <v>0</v>
      </c>
      <c r="I203" s="456">
        <f>+F203+H203</f>
        <v>0</v>
      </c>
      <c r="J203" s="495"/>
      <c r="L203" s="899"/>
      <c r="M203" s="899"/>
      <c r="N203" s="899"/>
    </row>
    <row r="204" spans="1:14" s="425" customFormat="1" ht="20.25" customHeight="1">
      <c r="A204" s="583"/>
      <c r="B204" s="479" t="s">
        <v>424</v>
      </c>
      <c r="C204" s="535">
        <f t="shared" ref="C204:C216" si="39">C186</f>
        <v>108</v>
      </c>
      <c r="D204" s="587" t="s">
        <v>70</v>
      </c>
      <c r="E204" s="616">
        <f t="shared" ref="E204:E216" si="40">E186</f>
        <v>1900</v>
      </c>
      <c r="F204" s="456">
        <f>+C204*E204</f>
        <v>205200</v>
      </c>
      <c r="G204" s="439">
        <f t="shared" ref="G204:G216" si="41">G186</f>
        <v>300</v>
      </c>
      <c r="H204" s="456">
        <f>+C204*G204</f>
        <v>32400</v>
      </c>
      <c r="I204" s="456">
        <f>+F204+H204</f>
        <v>237600</v>
      </c>
      <c r="J204" s="482"/>
      <c r="L204" s="899"/>
      <c r="M204" s="899"/>
      <c r="N204" s="899"/>
    </row>
    <row r="205" spans="1:14" s="508" customFormat="1" ht="20.25" customHeight="1">
      <c r="A205" s="570"/>
      <c r="B205" s="588" t="s">
        <v>90</v>
      </c>
      <c r="C205" s="535">
        <f t="shared" si="39"/>
        <v>439</v>
      </c>
      <c r="D205" s="506" t="s">
        <v>24</v>
      </c>
      <c r="E205" s="616">
        <f t="shared" si="40"/>
        <v>500</v>
      </c>
      <c r="F205" s="456">
        <f t="shared" ref="F205:F217" si="42">+C205*E205</f>
        <v>219500</v>
      </c>
      <c r="G205" s="439">
        <f t="shared" si="41"/>
        <v>0</v>
      </c>
      <c r="H205" s="456">
        <f t="shared" ref="H205:H219" si="43">+C205*G205</f>
        <v>0</v>
      </c>
      <c r="I205" s="456">
        <f t="shared" ref="I205:I219" si="44">+F205+H205</f>
        <v>219500</v>
      </c>
      <c r="J205" s="543"/>
      <c r="L205" s="901"/>
      <c r="M205" s="901"/>
      <c r="N205" s="901"/>
    </row>
    <row r="206" spans="1:14" s="508" customFormat="1" ht="20.25" customHeight="1">
      <c r="A206" s="589"/>
      <c r="B206" s="588" t="s">
        <v>91</v>
      </c>
      <c r="C206" s="535">
        <f t="shared" si="39"/>
        <v>505</v>
      </c>
      <c r="D206" s="546" t="s">
        <v>24</v>
      </c>
      <c r="E206" s="616">
        <f t="shared" si="40"/>
        <v>250</v>
      </c>
      <c r="F206" s="456">
        <f t="shared" si="42"/>
        <v>126250</v>
      </c>
      <c r="G206" s="439">
        <f t="shared" si="41"/>
        <v>0</v>
      </c>
      <c r="H206" s="456">
        <f t="shared" si="43"/>
        <v>0</v>
      </c>
      <c r="I206" s="456">
        <f t="shared" si="44"/>
        <v>126250</v>
      </c>
      <c r="J206" s="543"/>
      <c r="L206" s="901"/>
      <c r="M206" s="901"/>
      <c r="N206" s="901"/>
    </row>
    <row r="207" spans="1:14" s="508" customFormat="1" ht="20.25" customHeight="1">
      <c r="A207" s="589"/>
      <c r="B207" s="588" t="s">
        <v>116</v>
      </c>
      <c r="C207" s="535">
        <f t="shared" si="39"/>
        <v>505</v>
      </c>
      <c r="D207" s="546" t="s">
        <v>24</v>
      </c>
      <c r="E207" s="616">
        <f t="shared" si="40"/>
        <v>0</v>
      </c>
      <c r="F207" s="456">
        <f t="shared" si="42"/>
        <v>0</v>
      </c>
      <c r="G207" s="439">
        <f t="shared" si="41"/>
        <v>100</v>
      </c>
      <c r="H207" s="456">
        <f t="shared" si="43"/>
        <v>50500</v>
      </c>
      <c r="I207" s="456">
        <f t="shared" si="44"/>
        <v>50500</v>
      </c>
      <c r="J207" s="543"/>
      <c r="L207" s="901"/>
      <c r="M207" s="901"/>
      <c r="N207" s="901"/>
    </row>
    <row r="208" spans="1:14" s="508" customFormat="1" ht="20.25" customHeight="1">
      <c r="A208" s="589"/>
      <c r="B208" s="532" t="s">
        <v>92</v>
      </c>
      <c r="C208" s="535">
        <f t="shared" si="39"/>
        <v>152</v>
      </c>
      <c r="D208" s="546" t="s">
        <v>1</v>
      </c>
      <c r="E208" s="616">
        <f t="shared" si="40"/>
        <v>41</v>
      </c>
      <c r="F208" s="456">
        <f t="shared" si="42"/>
        <v>6232</v>
      </c>
      <c r="G208" s="439">
        <f t="shared" si="41"/>
        <v>0</v>
      </c>
      <c r="H208" s="456">
        <f t="shared" si="43"/>
        <v>0</v>
      </c>
      <c r="I208" s="456">
        <f t="shared" si="44"/>
        <v>6232</v>
      </c>
      <c r="J208" s="590"/>
      <c r="L208" s="901"/>
      <c r="M208" s="901"/>
      <c r="N208" s="901"/>
    </row>
    <row r="209" spans="1:14" s="508" customFormat="1" ht="20.25" customHeight="1">
      <c r="A209" s="589"/>
      <c r="B209" s="557" t="s">
        <v>93</v>
      </c>
      <c r="C209" s="535">
        <f t="shared" si="39"/>
        <v>0</v>
      </c>
      <c r="D209" s="546"/>
      <c r="E209" s="616">
        <f t="shared" si="40"/>
        <v>0</v>
      </c>
      <c r="F209" s="456">
        <f t="shared" si="42"/>
        <v>0</v>
      </c>
      <c r="G209" s="439">
        <f t="shared" si="41"/>
        <v>0</v>
      </c>
      <c r="H209" s="456">
        <f t="shared" si="43"/>
        <v>0</v>
      </c>
      <c r="I209" s="456">
        <f t="shared" si="44"/>
        <v>0</v>
      </c>
      <c r="J209" s="543"/>
      <c r="L209" s="901"/>
      <c r="M209" s="901"/>
      <c r="N209" s="901"/>
    </row>
    <row r="210" spans="1:14" s="508" customFormat="1" ht="20.25" customHeight="1">
      <c r="A210" s="569"/>
      <c r="B210" s="504" t="s">
        <v>82</v>
      </c>
      <c r="C210" s="535">
        <f t="shared" si="39"/>
        <v>19</v>
      </c>
      <c r="D210" s="506" t="s">
        <v>1</v>
      </c>
      <c r="E210" s="616">
        <f t="shared" si="40"/>
        <v>20</v>
      </c>
      <c r="F210" s="456">
        <f t="shared" si="42"/>
        <v>380</v>
      </c>
      <c r="G210" s="439">
        <f t="shared" si="41"/>
        <v>4</v>
      </c>
      <c r="H210" s="456">
        <f t="shared" si="43"/>
        <v>76</v>
      </c>
      <c r="I210" s="456">
        <f t="shared" si="44"/>
        <v>456</v>
      </c>
      <c r="J210" s="543"/>
      <c r="L210" s="901"/>
      <c r="M210" s="901"/>
      <c r="N210" s="901"/>
    </row>
    <row r="211" spans="1:14" s="508" customFormat="1" ht="20.25" customHeight="1">
      <c r="A211" s="570"/>
      <c r="B211" s="504" t="s">
        <v>238</v>
      </c>
      <c r="C211" s="535">
        <f t="shared" si="39"/>
        <v>190</v>
      </c>
      <c r="D211" s="506" t="s">
        <v>1</v>
      </c>
      <c r="E211" s="616">
        <f t="shared" si="40"/>
        <v>20</v>
      </c>
      <c r="F211" s="456">
        <f t="shared" si="42"/>
        <v>3800</v>
      </c>
      <c r="G211" s="439">
        <f t="shared" si="41"/>
        <v>4</v>
      </c>
      <c r="H211" s="456">
        <f t="shared" si="43"/>
        <v>760</v>
      </c>
      <c r="I211" s="456">
        <f t="shared" si="44"/>
        <v>4560</v>
      </c>
      <c r="J211" s="543"/>
      <c r="L211" s="901"/>
      <c r="M211" s="901"/>
      <c r="N211" s="901"/>
    </row>
    <row r="212" spans="1:14" s="508" customFormat="1" ht="20.25" customHeight="1">
      <c r="A212" s="589"/>
      <c r="B212" s="509" t="s">
        <v>83</v>
      </c>
      <c r="C212" s="535">
        <f t="shared" si="39"/>
        <v>14189</v>
      </c>
      <c r="D212" s="546" t="s">
        <v>1</v>
      </c>
      <c r="E212" s="616">
        <f t="shared" si="40"/>
        <v>19.5</v>
      </c>
      <c r="F212" s="456">
        <f t="shared" si="42"/>
        <v>276685.5</v>
      </c>
      <c r="G212" s="439">
        <f t="shared" si="41"/>
        <v>4</v>
      </c>
      <c r="H212" s="456">
        <f t="shared" si="43"/>
        <v>56756</v>
      </c>
      <c r="I212" s="456">
        <f t="shared" si="44"/>
        <v>333441.5</v>
      </c>
      <c r="J212" s="543"/>
      <c r="L212" s="901"/>
      <c r="M212" s="901"/>
      <c r="N212" s="901"/>
    </row>
    <row r="213" spans="1:14" s="508" customFormat="1" ht="20.25" customHeight="1">
      <c r="A213" s="589"/>
      <c r="B213" s="509" t="s">
        <v>84</v>
      </c>
      <c r="C213" s="535">
        <f t="shared" si="39"/>
        <v>783</v>
      </c>
      <c r="D213" s="546" t="s">
        <v>1</v>
      </c>
      <c r="E213" s="616">
        <f t="shared" si="40"/>
        <v>19.5</v>
      </c>
      <c r="F213" s="456">
        <f t="shared" si="42"/>
        <v>15268.5</v>
      </c>
      <c r="G213" s="439">
        <f t="shared" si="41"/>
        <v>4</v>
      </c>
      <c r="H213" s="456">
        <f t="shared" si="43"/>
        <v>3132</v>
      </c>
      <c r="I213" s="456">
        <f t="shared" si="44"/>
        <v>18400.5</v>
      </c>
      <c r="J213" s="543"/>
      <c r="L213" s="901"/>
      <c r="M213" s="901"/>
      <c r="N213" s="901"/>
    </row>
    <row r="214" spans="1:14" s="508" customFormat="1" ht="20.25" customHeight="1">
      <c r="A214" s="570"/>
      <c r="B214" s="509" t="s">
        <v>85</v>
      </c>
      <c r="C214" s="535">
        <f t="shared" si="39"/>
        <v>359</v>
      </c>
      <c r="D214" s="506" t="s">
        <v>1</v>
      </c>
      <c r="E214" s="616">
        <f t="shared" si="40"/>
        <v>19.5</v>
      </c>
      <c r="F214" s="456">
        <f t="shared" si="42"/>
        <v>7000.5</v>
      </c>
      <c r="G214" s="439">
        <f t="shared" si="41"/>
        <v>4</v>
      </c>
      <c r="H214" s="456">
        <f t="shared" si="43"/>
        <v>1436</v>
      </c>
      <c r="I214" s="456">
        <f t="shared" si="44"/>
        <v>8436.5</v>
      </c>
      <c r="J214" s="543"/>
      <c r="L214" s="901"/>
      <c r="M214" s="901"/>
      <c r="N214" s="901"/>
    </row>
    <row r="215" spans="1:14" s="508" customFormat="1" ht="20.25" customHeight="1">
      <c r="A215" s="589"/>
      <c r="B215" s="509" t="s">
        <v>86</v>
      </c>
      <c r="C215" s="535">
        <f t="shared" si="39"/>
        <v>197</v>
      </c>
      <c r="D215" s="506" t="s">
        <v>1</v>
      </c>
      <c r="E215" s="616">
        <f t="shared" si="40"/>
        <v>19.5</v>
      </c>
      <c r="F215" s="456">
        <f t="shared" si="42"/>
        <v>3841.5</v>
      </c>
      <c r="G215" s="439">
        <f t="shared" si="41"/>
        <v>4</v>
      </c>
      <c r="H215" s="456">
        <f t="shared" si="43"/>
        <v>788</v>
      </c>
      <c r="I215" s="456">
        <f t="shared" si="44"/>
        <v>4629.5</v>
      </c>
      <c r="J215" s="543"/>
      <c r="L215" s="901"/>
      <c r="M215" s="901"/>
      <c r="N215" s="901"/>
    </row>
    <row r="216" spans="1:14" s="425" customFormat="1" ht="20.25" customHeight="1">
      <c r="A216" s="528"/>
      <c r="B216" s="532" t="s">
        <v>88</v>
      </c>
      <c r="C216" s="535">
        <f t="shared" si="39"/>
        <v>236</v>
      </c>
      <c r="D216" s="587" t="s">
        <v>1</v>
      </c>
      <c r="E216" s="616">
        <f t="shared" si="40"/>
        <v>41</v>
      </c>
      <c r="F216" s="456">
        <f t="shared" si="42"/>
        <v>9676</v>
      </c>
      <c r="G216" s="439">
        <f t="shared" si="41"/>
        <v>0</v>
      </c>
      <c r="H216" s="456">
        <f t="shared" si="43"/>
        <v>0</v>
      </c>
      <c r="I216" s="456">
        <f t="shared" si="44"/>
        <v>9676</v>
      </c>
      <c r="J216" s="482"/>
      <c r="L216" s="899"/>
      <c r="M216" s="899"/>
      <c r="N216" s="899"/>
    </row>
    <row r="217" spans="1:14" s="508" customFormat="1" ht="20.25" customHeight="1">
      <c r="A217" s="542"/>
      <c r="B217" s="932" t="s">
        <v>485</v>
      </c>
      <c r="C217" s="934">
        <v>180</v>
      </c>
      <c r="D217" s="933" t="s">
        <v>34</v>
      </c>
      <c r="E217" s="931"/>
      <c r="F217" s="456">
        <f t="shared" si="42"/>
        <v>0</v>
      </c>
      <c r="G217" s="439">
        <f>G198</f>
        <v>0</v>
      </c>
      <c r="H217" s="456">
        <f t="shared" si="43"/>
        <v>0</v>
      </c>
      <c r="I217" s="456">
        <f t="shared" si="44"/>
        <v>0</v>
      </c>
      <c r="J217" s="543"/>
      <c r="L217" s="901"/>
      <c r="M217" s="901"/>
      <c r="N217" s="901"/>
    </row>
    <row r="218" spans="1:14" s="508" customFormat="1" ht="20.25" customHeight="1">
      <c r="A218" s="542"/>
      <c r="B218" s="932" t="s">
        <v>486</v>
      </c>
      <c r="C218" s="934">
        <f>(2540+7212)/8</f>
        <v>1219</v>
      </c>
      <c r="D218" s="933" t="s">
        <v>34</v>
      </c>
      <c r="E218" s="931"/>
      <c r="F218" s="456"/>
      <c r="G218" s="439">
        <v>0</v>
      </c>
      <c r="H218" s="456">
        <f t="shared" si="43"/>
        <v>0</v>
      </c>
      <c r="I218" s="456">
        <f t="shared" si="44"/>
        <v>0</v>
      </c>
      <c r="J218" s="543"/>
      <c r="L218" s="901"/>
      <c r="M218" s="901"/>
      <c r="N218" s="901"/>
    </row>
    <row r="219" spans="1:14" s="425" customFormat="1" ht="20.25" customHeight="1">
      <c r="A219" s="522"/>
      <c r="B219" s="492"/>
      <c r="C219" s="493"/>
      <c r="D219" s="494"/>
      <c r="E219" s="616"/>
      <c r="F219" s="456">
        <f>+C219*E219</f>
        <v>0</v>
      </c>
      <c r="G219" s="439"/>
      <c r="H219" s="456">
        <f t="shared" si="43"/>
        <v>0</v>
      </c>
      <c r="I219" s="456">
        <f t="shared" si="44"/>
        <v>0</v>
      </c>
      <c r="J219" s="482"/>
      <c r="L219" s="899"/>
      <c r="M219" s="899"/>
      <c r="N219" s="899"/>
    </row>
    <row r="220" spans="1:14" s="425" customFormat="1" ht="20.25" customHeight="1">
      <c r="A220" s="578"/>
      <c r="B220" s="579" t="s">
        <v>144</v>
      </c>
      <c r="C220" s="580"/>
      <c r="D220" s="581"/>
      <c r="E220" s="630"/>
      <c r="F220" s="631">
        <f>SUM(F203:F219)</f>
        <v>873834</v>
      </c>
      <c r="G220" s="630"/>
      <c r="H220" s="631">
        <f>SUM(H203:H219)</f>
        <v>145848</v>
      </c>
      <c r="I220" s="631">
        <f>SUM(I203:I219)</f>
        <v>1019682</v>
      </c>
      <c r="J220" s="582"/>
      <c r="K220" s="965">
        <v>1019682</v>
      </c>
      <c r="L220" s="899"/>
      <c r="M220" s="899"/>
      <c r="N220" s="899"/>
    </row>
    <row r="221" spans="1:14" s="425" customFormat="1" ht="20.25" customHeight="1">
      <c r="A221" s="594">
        <v>3.1</v>
      </c>
      <c r="B221" s="584" t="s">
        <v>141</v>
      </c>
      <c r="C221" s="585"/>
      <c r="D221" s="586"/>
      <c r="E221" s="632"/>
      <c r="F221" s="456">
        <f>+C221*E221</f>
        <v>0</v>
      </c>
      <c r="G221" s="439"/>
      <c r="H221" s="456">
        <f>+C221*G221</f>
        <v>0</v>
      </c>
      <c r="I221" s="456">
        <f>+F221+H221</f>
        <v>0</v>
      </c>
      <c r="J221" s="495"/>
      <c r="L221" s="899"/>
      <c r="M221" s="899"/>
      <c r="N221" s="899"/>
    </row>
    <row r="222" spans="1:14" s="425" customFormat="1" ht="20.25" customHeight="1">
      <c r="A222" s="583"/>
      <c r="B222" s="541" t="s">
        <v>423</v>
      </c>
      <c r="C222" s="535">
        <f t="shared" ref="C222:C234" si="45">C204</f>
        <v>108</v>
      </c>
      <c r="D222" s="587" t="s">
        <v>70</v>
      </c>
      <c r="E222" s="616">
        <f t="shared" ref="E222:E233" si="46">E204</f>
        <v>1900</v>
      </c>
      <c r="F222" s="456">
        <f>+C222*E222</f>
        <v>205200</v>
      </c>
      <c r="G222" s="439">
        <f t="shared" ref="G222:G234" si="47">G204</f>
        <v>300</v>
      </c>
      <c r="H222" s="456">
        <f>+C222*G222</f>
        <v>32400</v>
      </c>
      <c r="I222" s="456">
        <f>+F222+H222</f>
        <v>237600</v>
      </c>
      <c r="J222" s="482"/>
      <c r="L222" s="899"/>
      <c r="M222" s="899"/>
      <c r="N222" s="899"/>
    </row>
    <row r="223" spans="1:14" s="508" customFormat="1" ht="20.25" customHeight="1">
      <c r="A223" s="570"/>
      <c r="B223" s="588" t="s">
        <v>90</v>
      </c>
      <c r="C223" s="535">
        <f t="shared" si="45"/>
        <v>439</v>
      </c>
      <c r="D223" s="506" t="s">
        <v>24</v>
      </c>
      <c r="E223" s="616">
        <f t="shared" si="46"/>
        <v>500</v>
      </c>
      <c r="F223" s="456">
        <f t="shared" ref="F223:F236" si="48">+C223*E223</f>
        <v>219500</v>
      </c>
      <c r="G223" s="439">
        <f t="shared" si="47"/>
        <v>0</v>
      </c>
      <c r="H223" s="456">
        <f t="shared" ref="H223:H237" si="49">+C223*G223</f>
        <v>0</v>
      </c>
      <c r="I223" s="456">
        <f t="shared" ref="I223:I237" si="50">+F223+H223</f>
        <v>219500</v>
      </c>
      <c r="J223" s="543"/>
      <c r="L223" s="901"/>
      <c r="M223" s="901"/>
      <c r="N223" s="901"/>
    </row>
    <row r="224" spans="1:14" s="508" customFormat="1" ht="20.25" customHeight="1">
      <c r="A224" s="589"/>
      <c r="B224" s="588" t="s">
        <v>91</v>
      </c>
      <c r="C224" s="535">
        <f t="shared" si="45"/>
        <v>505</v>
      </c>
      <c r="D224" s="546" t="s">
        <v>24</v>
      </c>
      <c r="E224" s="616">
        <f t="shared" si="46"/>
        <v>250</v>
      </c>
      <c r="F224" s="456">
        <f t="shared" si="48"/>
        <v>126250</v>
      </c>
      <c r="G224" s="439">
        <f t="shared" si="47"/>
        <v>0</v>
      </c>
      <c r="H224" s="456">
        <f t="shared" si="49"/>
        <v>0</v>
      </c>
      <c r="I224" s="456">
        <f t="shared" si="50"/>
        <v>126250</v>
      </c>
      <c r="J224" s="543"/>
      <c r="L224" s="901"/>
      <c r="M224" s="901"/>
      <c r="N224" s="901"/>
    </row>
    <row r="225" spans="1:14" s="508" customFormat="1" ht="20.25" customHeight="1">
      <c r="A225" s="589"/>
      <c r="B225" s="588" t="s">
        <v>116</v>
      </c>
      <c r="C225" s="535">
        <f t="shared" si="45"/>
        <v>505</v>
      </c>
      <c r="D225" s="546" t="s">
        <v>24</v>
      </c>
      <c r="E225" s="616">
        <f t="shared" si="46"/>
        <v>0</v>
      </c>
      <c r="F225" s="456">
        <f t="shared" si="48"/>
        <v>0</v>
      </c>
      <c r="G225" s="439">
        <f t="shared" si="47"/>
        <v>100</v>
      </c>
      <c r="H225" s="456">
        <f t="shared" si="49"/>
        <v>50500</v>
      </c>
      <c r="I225" s="456">
        <f t="shared" si="50"/>
        <v>50500</v>
      </c>
      <c r="J225" s="543"/>
      <c r="L225" s="901"/>
      <c r="M225" s="901"/>
      <c r="N225" s="901"/>
    </row>
    <row r="226" spans="1:14" s="508" customFormat="1" ht="20.25" customHeight="1">
      <c r="A226" s="589"/>
      <c r="B226" s="532" t="s">
        <v>92</v>
      </c>
      <c r="C226" s="535">
        <f t="shared" si="45"/>
        <v>152</v>
      </c>
      <c r="D226" s="546" t="s">
        <v>1</v>
      </c>
      <c r="E226" s="616">
        <f t="shared" si="46"/>
        <v>41</v>
      </c>
      <c r="F226" s="456">
        <f t="shared" si="48"/>
        <v>6232</v>
      </c>
      <c r="G226" s="439">
        <f t="shared" si="47"/>
        <v>0</v>
      </c>
      <c r="H226" s="456">
        <f t="shared" si="49"/>
        <v>0</v>
      </c>
      <c r="I226" s="456">
        <f t="shared" si="50"/>
        <v>6232</v>
      </c>
      <c r="J226" s="590"/>
      <c r="L226" s="901"/>
      <c r="M226" s="901"/>
      <c r="N226" s="901"/>
    </row>
    <row r="227" spans="1:14" s="508" customFormat="1" ht="20.25" customHeight="1">
      <c r="A227" s="589"/>
      <c r="B227" s="557" t="s">
        <v>93</v>
      </c>
      <c r="C227" s="535">
        <f t="shared" si="45"/>
        <v>0</v>
      </c>
      <c r="D227" s="546"/>
      <c r="E227" s="616">
        <f t="shared" si="46"/>
        <v>0</v>
      </c>
      <c r="F227" s="456">
        <f t="shared" si="48"/>
        <v>0</v>
      </c>
      <c r="G227" s="439">
        <f t="shared" si="47"/>
        <v>0</v>
      </c>
      <c r="H227" s="456">
        <f t="shared" si="49"/>
        <v>0</v>
      </c>
      <c r="I227" s="456">
        <f t="shared" si="50"/>
        <v>0</v>
      </c>
      <c r="J227" s="543"/>
      <c r="L227" s="901"/>
      <c r="M227" s="901"/>
      <c r="N227" s="901"/>
    </row>
    <row r="228" spans="1:14" s="508" customFormat="1" ht="20.25" customHeight="1">
      <c r="A228" s="569"/>
      <c r="B228" s="504" t="s">
        <v>82</v>
      </c>
      <c r="C228" s="535">
        <f t="shared" si="45"/>
        <v>19</v>
      </c>
      <c r="D228" s="506" t="s">
        <v>1</v>
      </c>
      <c r="E228" s="616">
        <f t="shared" si="46"/>
        <v>20</v>
      </c>
      <c r="F228" s="456">
        <f t="shared" si="48"/>
        <v>380</v>
      </c>
      <c r="G228" s="439">
        <f t="shared" si="47"/>
        <v>4</v>
      </c>
      <c r="H228" s="456">
        <f t="shared" si="49"/>
        <v>76</v>
      </c>
      <c r="I228" s="456">
        <f t="shared" si="50"/>
        <v>456</v>
      </c>
      <c r="J228" s="543"/>
      <c r="L228" s="901"/>
      <c r="M228" s="901"/>
      <c r="N228" s="901"/>
    </row>
    <row r="229" spans="1:14" s="508" customFormat="1" ht="20.25" customHeight="1">
      <c r="A229" s="570"/>
      <c r="B229" s="504" t="s">
        <v>238</v>
      </c>
      <c r="C229" s="535">
        <f t="shared" si="45"/>
        <v>190</v>
      </c>
      <c r="D229" s="506" t="s">
        <v>1</v>
      </c>
      <c r="E229" s="616">
        <f t="shared" si="46"/>
        <v>20</v>
      </c>
      <c r="F229" s="456">
        <f t="shared" si="48"/>
        <v>3800</v>
      </c>
      <c r="G229" s="439">
        <f t="shared" si="47"/>
        <v>4</v>
      </c>
      <c r="H229" s="456">
        <f t="shared" si="49"/>
        <v>760</v>
      </c>
      <c r="I229" s="456">
        <f t="shared" si="50"/>
        <v>4560</v>
      </c>
      <c r="J229" s="543"/>
      <c r="L229" s="901"/>
      <c r="M229" s="901"/>
      <c r="N229" s="901"/>
    </row>
    <row r="230" spans="1:14" s="508" customFormat="1" ht="20.25" customHeight="1">
      <c r="A230" s="589"/>
      <c r="B230" s="509" t="s">
        <v>83</v>
      </c>
      <c r="C230" s="535">
        <f t="shared" si="45"/>
        <v>14189</v>
      </c>
      <c r="D230" s="546" t="s">
        <v>1</v>
      </c>
      <c r="E230" s="616">
        <f t="shared" si="46"/>
        <v>19.5</v>
      </c>
      <c r="F230" s="456">
        <f t="shared" si="48"/>
        <v>276685.5</v>
      </c>
      <c r="G230" s="439">
        <f t="shared" si="47"/>
        <v>4</v>
      </c>
      <c r="H230" s="456">
        <f t="shared" si="49"/>
        <v>56756</v>
      </c>
      <c r="I230" s="456">
        <f t="shared" si="50"/>
        <v>333441.5</v>
      </c>
      <c r="J230" s="543"/>
      <c r="L230" s="901"/>
      <c r="M230" s="901"/>
      <c r="N230" s="901"/>
    </row>
    <row r="231" spans="1:14" s="508" customFormat="1" ht="20.25" customHeight="1">
      <c r="A231" s="589"/>
      <c r="B231" s="509" t="s">
        <v>84</v>
      </c>
      <c r="C231" s="535">
        <f t="shared" si="45"/>
        <v>783</v>
      </c>
      <c r="D231" s="546" t="s">
        <v>1</v>
      </c>
      <c r="E231" s="616">
        <f t="shared" si="46"/>
        <v>19.5</v>
      </c>
      <c r="F231" s="456">
        <f t="shared" si="48"/>
        <v>15268.5</v>
      </c>
      <c r="G231" s="439">
        <f t="shared" si="47"/>
        <v>4</v>
      </c>
      <c r="H231" s="456">
        <f t="shared" si="49"/>
        <v>3132</v>
      </c>
      <c r="I231" s="456">
        <f t="shared" si="50"/>
        <v>18400.5</v>
      </c>
      <c r="J231" s="543"/>
      <c r="L231" s="901"/>
      <c r="M231" s="901"/>
      <c r="N231" s="901"/>
    </row>
    <row r="232" spans="1:14" s="508" customFormat="1" ht="20.25" customHeight="1">
      <c r="A232" s="570"/>
      <c r="B232" s="509" t="s">
        <v>85</v>
      </c>
      <c r="C232" s="535">
        <f t="shared" si="45"/>
        <v>359</v>
      </c>
      <c r="D232" s="506" t="s">
        <v>1</v>
      </c>
      <c r="E232" s="616">
        <f t="shared" si="46"/>
        <v>19.5</v>
      </c>
      <c r="F232" s="456">
        <f t="shared" si="48"/>
        <v>7000.5</v>
      </c>
      <c r="G232" s="439">
        <f t="shared" si="47"/>
        <v>4</v>
      </c>
      <c r="H232" s="456">
        <f t="shared" si="49"/>
        <v>1436</v>
      </c>
      <c r="I232" s="456">
        <f t="shared" si="50"/>
        <v>8436.5</v>
      </c>
      <c r="J232" s="543"/>
      <c r="L232" s="901"/>
      <c r="M232" s="901"/>
      <c r="N232" s="901"/>
    </row>
    <row r="233" spans="1:14" s="508" customFormat="1" ht="20.25" customHeight="1">
      <c r="A233" s="589"/>
      <c r="B233" s="509" t="s">
        <v>86</v>
      </c>
      <c r="C233" s="535">
        <f t="shared" si="45"/>
        <v>197</v>
      </c>
      <c r="D233" s="506" t="s">
        <v>1</v>
      </c>
      <c r="E233" s="616">
        <f t="shared" si="46"/>
        <v>19.5</v>
      </c>
      <c r="F233" s="456">
        <f t="shared" si="48"/>
        <v>3841.5</v>
      </c>
      <c r="G233" s="439">
        <f t="shared" si="47"/>
        <v>4</v>
      </c>
      <c r="H233" s="456">
        <f t="shared" si="49"/>
        <v>788</v>
      </c>
      <c r="I233" s="456">
        <f t="shared" si="50"/>
        <v>4629.5</v>
      </c>
      <c r="J233" s="543"/>
      <c r="L233" s="901"/>
      <c r="M233" s="901"/>
      <c r="N233" s="901"/>
    </row>
    <row r="234" spans="1:14" s="508" customFormat="1" ht="20.25" customHeight="1">
      <c r="A234" s="542"/>
      <c r="B234" s="532" t="s">
        <v>88</v>
      </c>
      <c r="C234" s="535">
        <f t="shared" si="45"/>
        <v>236</v>
      </c>
      <c r="D234" s="546" t="s">
        <v>1</v>
      </c>
      <c r="E234" s="616"/>
      <c r="F234" s="456">
        <f t="shared" si="48"/>
        <v>0</v>
      </c>
      <c r="G234" s="439">
        <f t="shared" si="47"/>
        <v>0</v>
      </c>
      <c r="H234" s="456">
        <f t="shared" si="49"/>
        <v>0</v>
      </c>
      <c r="I234" s="456">
        <f t="shared" si="50"/>
        <v>0</v>
      </c>
      <c r="J234" s="543"/>
      <c r="L234" s="901"/>
      <c r="M234" s="901"/>
      <c r="N234" s="901"/>
    </row>
    <row r="235" spans="1:14" s="508" customFormat="1" ht="20.25" customHeight="1">
      <c r="A235" s="542"/>
      <c r="B235" s="932" t="s">
        <v>485</v>
      </c>
      <c r="C235" s="934"/>
      <c r="D235" s="933" t="s">
        <v>34</v>
      </c>
      <c r="E235" s="931"/>
      <c r="F235" s="456">
        <f t="shared" si="48"/>
        <v>0</v>
      </c>
      <c r="G235" s="439">
        <f>G216</f>
        <v>0</v>
      </c>
      <c r="H235" s="456">
        <f t="shared" si="49"/>
        <v>0</v>
      </c>
      <c r="I235" s="456">
        <f t="shared" si="50"/>
        <v>0</v>
      </c>
      <c r="J235" s="543"/>
      <c r="L235" s="901"/>
      <c r="M235" s="901"/>
      <c r="N235" s="901"/>
    </row>
    <row r="236" spans="1:14" s="508" customFormat="1" ht="20.25" customHeight="1">
      <c r="A236" s="542"/>
      <c r="B236" s="932" t="s">
        <v>486</v>
      </c>
      <c r="C236" s="934"/>
      <c r="D236" s="933" t="s">
        <v>34</v>
      </c>
      <c r="E236" s="931"/>
      <c r="F236" s="456">
        <f t="shared" si="48"/>
        <v>0</v>
      </c>
      <c r="G236" s="439">
        <v>0</v>
      </c>
      <c r="H236" s="456">
        <f t="shared" si="49"/>
        <v>0</v>
      </c>
      <c r="I236" s="456">
        <f t="shared" si="50"/>
        <v>0</v>
      </c>
      <c r="J236" s="543"/>
      <c r="L236" s="901"/>
      <c r="M236" s="901"/>
      <c r="N236" s="901"/>
    </row>
    <row r="237" spans="1:14" s="425" customFormat="1" ht="20.25" customHeight="1">
      <c r="A237" s="522"/>
      <c r="B237" s="492"/>
      <c r="C237" s="493"/>
      <c r="D237" s="494"/>
      <c r="E237" s="616"/>
      <c r="F237" s="456">
        <f>+C237*E237</f>
        <v>0</v>
      </c>
      <c r="G237" s="439"/>
      <c r="H237" s="456">
        <f t="shared" si="49"/>
        <v>0</v>
      </c>
      <c r="I237" s="456">
        <f t="shared" si="50"/>
        <v>0</v>
      </c>
      <c r="J237" s="482"/>
      <c r="L237" s="899"/>
      <c r="M237" s="899"/>
      <c r="N237" s="899"/>
    </row>
    <row r="238" spans="1:14" s="425" customFormat="1" ht="20.25" customHeight="1">
      <c r="A238" s="578"/>
      <c r="B238" s="579" t="s">
        <v>143</v>
      </c>
      <c r="C238" s="580"/>
      <c r="D238" s="581"/>
      <c r="E238" s="630"/>
      <c r="F238" s="631">
        <f>SUM(F221:F237)</f>
        <v>864158</v>
      </c>
      <c r="G238" s="631"/>
      <c r="H238" s="631">
        <f>SUM(H221:H237)</f>
        <v>145848</v>
      </c>
      <c r="I238" s="631">
        <f>SUM(I221:I237)</f>
        <v>1010006</v>
      </c>
      <c r="J238" s="582"/>
      <c r="K238" s="965">
        <v>1010006</v>
      </c>
      <c r="L238" s="899"/>
      <c r="M238" s="899"/>
      <c r="N238" s="899"/>
    </row>
    <row r="239" spans="1:14" s="425" customFormat="1" ht="20.25" customHeight="1">
      <c r="A239" s="594">
        <v>3.11</v>
      </c>
      <c r="B239" s="584" t="s">
        <v>241</v>
      </c>
      <c r="C239" s="585"/>
      <c r="D239" s="586"/>
      <c r="E239" s="632"/>
      <c r="F239" s="456">
        <f>+C239*E239</f>
        <v>0</v>
      </c>
      <c r="G239" s="439"/>
      <c r="H239" s="456">
        <f>+C239*G239</f>
        <v>0</v>
      </c>
      <c r="I239" s="456">
        <f>+F239+H239</f>
        <v>0</v>
      </c>
      <c r="J239" s="495"/>
      <c r="L239" s="899"/>
      <c r="M239" s="899"/>
      <c r="N239" s="899"/>
    </row>
    <row r="240" spans="1:14" s="425" customFormat="1" ht="20.25" customHeight="1">
      <c r="A240" s="583"/>
      <c r="B240" s="541" t="s">
        <v>423</v>
      </c>
      <c r="C240" s="535">
        <f t="shared" ref="C240:C252" si="51">C222</f>
        <v>108</v>
      </c>
      <c r="D240" s="587" t="s">
        <v>70</v>
      </c>
      <c r="E240" s="616">
        <f t="shared" ref="E240:E252" si="52">E222</f>
        <v>1900</v>
      </c>
      <c r="F240" s="456">
        <f>+C240*E240</f>
        <v>205200</v>
      </c>
      <c r="G240" s="439">
        <f t="shared" ref="G240:G252" si="53">G222</f>
        <v>300</v>
      </c>
      <c r="H240" s="456">
        <f>+C240*G240</f>
        <v>32400</v>
      </c>
      <c r="I240" s="456">
        <f>+F240+H240</f>
        <v>237600</v>
      </c>
      <c r="J240" s="482"/>
      <c r="L240" s="899"/>
      <c r="M240" s="899"/>
      <c r="N240" s="899"/>
    </row>
    <row r="241" spans="1:14" s="508" customFormat="1" ht="20.25" customHeight="1">
      <c r="A241" s="570"/>
      <c r="B241" s="588" t="s">
        <v>90</v>
      </c>
      <c r="C241" s="535">
        <f t="shared" si="51"/>
        <v>439</v>
      </c>
      <c r="D241" s="506" t="s">
        <v>24</v>
      </c>
      <c r="E241" s="616">
        <f t="shared" si="52"/>
        <v>500</v>
      </c>
      <c r="F241" s="456">
        <f t="shared" ref="F241:F254" si="54">+C241*E241</f>
        <v>219500</v>
      </c>
      <c r="G241" s="439">
        <f t="shared" si="53"/>
        <v>0</v>
      </c>
      <c r="H241" s="456">
        <f t="shared" ref="H241:H255" si="55">+C241*G241</f>
        <v>0</v>
      </c>
      <c r="I241" s="456">
        <f t="shared" ref="I241:I255" si="56">+F241+H241</f>
        <v>219500</v>
      </c>
      <c r="J241" s="543"/>
      <c r="L241" s="901"/>
      <c r="M241" s="901"/>
      <c r="N241" s="901"/>
    </row>
    <row r="242" spans="1:14" s="508" customFormat="1" ht="20.25" customHeight="1">
      <c r="A242" s="589"/>
      <c r="B242" s="588" t="s">
        <v>91</v>
      </c>
      <c r="C242" s="535">
        <f t="shared" si="51"/>
        <v>505</v>
      </c>
      <c r="D242" s="546" t="s">
        <v>24</v>
      </c>
      <c r="E242" s="616">
        <f t="shared" si="52"/>
        <v>250</v>
      </c>
      <c r="F242" s="456">
        <f t="shared" si="54"/>
        <v>126250</v>
      </c>
      <c r="G242" s="439">
        <f t="shared" si="53"/>
        <v>0</v>
      </c>
      <c r="H242" s="456">
        <f t="shared" si="55"/>
        <v>0</v>
      </c>
      <c r="I242" s="456">
        <f t="shared" si="56"/>
        <v>126250</v>
      </c>
      <c r="J242" s="543"/>
      <c r="L242" s="901"/>
      <c r="M242" s="901"/>
      <c r="N242" s="901"/>
    </row>
    <row r="243" spans="1:14" s="508" customFormat="1" ht="20.25" customHeight="1">
      <c r="A243" s="589"/>
      <c r="B243" s="588" t="s">
        <v>116</v>
      </c>
      <c r="C243" s="535">
        <f t="shared" si="51"/>
        <v>505</v>
      </c>
      <c r="D243" s="546" t="s">
        <v>24</v>
      </c>
      <c r="E243" s="616">
        <f t="shared" si="52"/>
        <v>0</v>
      </c>
      <c r="F243" s="456">
        <f t="shared" si="54"/>
        <v>0</v>
      </c>
      <c r="G243" s="439">
        <f t="shared" si="53"/>
        <v>100</v>
      </c>
      <c r="H243" s="456">
        <f t="shared" si="55"/>
        <v>50500</v>
      </c>
      <c r="I243" s="456">
        <f t="shared" si="56"/>
        <v>50500</v>
      </c>
      <c r="J243" s="543"/>
      <c r="L243" s="901"/>
      <c r="M243" s="901"/>
      <c r="N243" s="901"/>
    </row>
    <row r="244" spans="1:14" s="508" customFormat="1" ht="20.25" customHeight="1">
      <c r="A244" s="589"/>
      <c r="B244" s="532" t="s">
        <v>92</v>
      </c>
      <c r="C244" s="535">
        <f t="shared" si="51"/>
        <v>152</v>
      </c>
      <c r="D244" s="546" t="s">
        <v>1</v>
      </c>
      <c r="E244" s="616">
        <f t="shared" si="52"/>
        <v>41</v>
      </c>
      <c r="F244" s="456">
        <f t="shared" si="54"/>
        <v>6232</v>
      </c>
      <c r="G244" s="439">
        <f t="shared" si="53"/>
        <v>0</v>
      </c>
      <c r="H244" s="456">
        <f t="shared" si="55"/>
        <v>0</v>
      </c>
      <c r="I244" s="456">
        <f t="shared" si="56"/>
        <v>6232</v>
      </c>
      <c r="J244" s="590"/>
      <c r="L244" s="901"/>
      <c r="M244" s="901"/>
      <c r="N244" s="901"/>
    </row>
    <row r="245" spans="1:14" s="508" customFormat="1" ht="20.25" customHeight="1">
      <c r="A245" s="589"/>
      <c r="B245" s="557" t="s">
        <v>93</v>
      </c>
      <c r="C245" s="535">
        <f t="shared" si="51"/>
        <v>0</v>
      </c>
      <c r="D245" s="546"/>
      <c r="E245" s="616">
        <f t="shared" si="52"/>
        <v>0</v>
      </c>
      <c r="F245" s="456">
        <f t="shared" si="54"/>
        <v>0</v>
      </c>
      <c r="G245" s="439">
        <f t="shared" si="53"/>
        <v>0</v>
      </c>
      <c r="H245" s="456">
        <f t="shared" si="55"/>
        <v>0</v>
      </c>
      <c r="I245" s="456">
        <f t="shared" si="56"/>
        <v>0</v>
      </c>
      <c r="J245" s="543"/>
      <c r="L245" s="901"/>
      <c r="M245" s="901"/>
      <c r="N245" s="901"/>
    </row>
    <row r="246" spans="1:14" s="508" customFormat="1" ht="20.25" customHeight="1">
      <c r="A246" s="569"/>
      <c r="B246" s="504" t="s">
        <v>82</v>
      </c>
      <c r="C246" s="535">
        <f t="shared" si="51"/>
        <v>19</v>
      </c>
      <c r="D246" s="506" t="s">
        <v>1</v>
      </c>
      <c r="E246" s="616">
        <f t="shared" si="52"/>
        <v>20</v>
      </c>
      <c r="F246" s="456">
        <f t="shared" si="54"/>
        <v>380</v>
      </c>
      <c r="G246" s="439">
        <f t="shared" si="53"/>
        <v>4</v>
      </c>
      <c r="H246" s="456">
        <f t="shared" si="55"/>
        <v>76</v>
      </c>
      <c r="I246" s="456">
        <f t="shared" si="56"/>
        <v>456</v>
      </c>
      <c r="J246" s="543"/>
      <c r="L246" s="901"/>
      <c r="M246" s="901"/>
      <c r="N246" s="901"/>
    </row>
    <row r="247" spans="1:14" s="508" customFormat="1" ht="20.25" customHeight="1">
      <c r="A247" s="570"/>
      <c r="B247" s="504" t="s">
        <v>238</v>
      </c>
      <c r="C247" s="535">
        <f t="shared" si="51"/>
        <v>190</v>
      </c>
      <c r="D247" s="506" t="s">
        <v>1</v>
      </c>
      <c r="E247" s="616">
        <f t="shared" si="52"/>
        <v>20</v>
      </c>
      <c r="F247" s="456">
        <f t="shared" si="54"/>
        <v>3800</v>
      </c>
      <c r="G247" s="439">
        <f t="shared" si="53"/>
        <v>4</v>
      </c>
      <c r="H247" s="456">
        <f t="shared" si="55"/>
        <v>760</v>
      </c>
      <c r="I247" s="456">
        <f t="shared" si="56"/>
        <v>4560</v>
      </c>
      <c r="J247" s="543"/>
      <c r="L247" s="901"/>
      <c r="M247" s="901"/>
      <c r="N247" s="901"/>
    </row>
    <row r="248" spans="1:14" s="508" customFormat="1" ht="20.25" customHeight="1">
      <c r="A248" s="589"/>
      <c r="B248" s="509" t="s">
        <v>83</v>
      </c>
      <c r="C248" s="535">
        <f t="shared" si="51"/>
        <v>14189</v>
      </c>
      <c r="D248" s="546" t="s">
        <v>1</v>
      </c>
      <c r="E248" s="616">
        <f t="shared" si="52"/>
        <v>19.5</v>
      </c>
      <c r="F248" s="456">
        <f t="shared" si="54"/>
        <v>276685.5</v>
      </c>
      <c r="G248" s="439">
        <f t="shared" si="53"/>
        <v>4</v>
      </c>
      <c r="H248" s="456">
        <f t="shared" si="55"/>
        <v>56756</v>
      </c>
      <c r="I248" s="456">
        <f t="shared" si="56"/>
        <v>333441.5</v>
      </c>
      <c r="J248" s="543"/>
      <c r="L248" s="901"/>
      <c r="M248" s="901"/>
      <c r="N248" s="901"/>
    </row>
    <row r="249" spans="1:14" s="508" customFormat="1" ht="20.25" customHeight="1">
      <c r="A249" s="589"/>
      <c r="B249" s="509" t="s">
        <v>84</v>
      </c>
      <c r="C249" s="535">
        <f t="shared" si="51"/>
        <v>783</v>
      </c>
      <c r="D249" s="546" t="s">
        <v>1</v>
      </c>
      <c r="E249" s="616">
        <f t="shared" si="52"/>
        <v>19.5</v>
      </c>
      <c r="F249" s="456">
        <f t="shared" si="54"/>
        <v>15268.5</v>
      </c>
      <c r="G249" s="439">
        <f t="shared" si="53"/>
        <v>4</v>
      </c>
      <c r="H249" s="456">
        <f t="shared" si="55"/>
        <v>3132</v>
      </c>
      <c r="I249" s="456">
        <f t="shared" si="56"/>
        <v>18400.5</v>
      </c>
      <c r="J249" s="543"/>
      <c r="L249" s="901"/>
      <c r="M249" s="901"/>
      <c r="N249" s="901"/>
    </row>
    <row r="250" spans="1:14" s="508" customFormat="1" ht="20.25" customHeight="1">
      <c r="A250" s="570"/>
      <c r="B250" s="509" t="s">
        <v>85</v>
      </c>
      <c r="C250" s="535">
        <f t="shared" si="51"/>
        <v>359</v>
      </c>
      <c r="D250" s="506" t="s">
        <v>1</v>
      </c>
      <c r="E250" s="616">
        <f t="shared" si="52"/>
        <v>19.5</v>
      </c>
      <c r="F250" s="456">
        <f t="shared" si="54"/>
        <v>7000.5</v>
      </c>
      <c r="G250" s="439">
        <f t="shared" si="53"/>
        <v>4</v>
      </c>
      <c r="H250" s="456">
        <f t="shared" si="55"/>
        <v>1436</v>
      </c>
      <c r="I250" s="456">
        <f t="shared" si="56"/>
        <v>8436.5</v>
      </c>
      <c r="J250" s="543"/>
      <c r="L250" s="901"/>
      <c r="M250" s="901"/>
      <c r="N250" s="901"/>
    </row>
    <row r="251" spans="1:14" s="508" customFormat="1" ht="20.25" customHeight="1">
      <c r="A251" s="589"/>
      <c r="B251" s="509" t="s">
        <v>86</v>
      </c>
      <c r="C251" s="535">
        <f t="shared" si="51"/>
        <v>197</v>
      </c>
      <c r="D251" s="506" t="s">
        <v>1</v>
      </c>
      <c r="E251" s="616">
        <f t="shared" si="52"/>
        <v>19.5</v>
      </c>
      <c r="F251" s="456">
        <f t="shared" si="54"/>
        <v>3841.5</v>
      </c>
      <c r="G251" s="439">
        <f t="shared" si="53"/>
        <v>4</v>
      </c>
      <c r="H251" s="456">
        <f t="shared" si="55"/>
        <v>788</v>
      </c>
      <c r="I251" s="456">
        <f t="shared" si="56"/>
        <v>4629.5</v>
      </c>
      <c r="J251" s="543"/>
      <c r="L251" s="901"/>
      <c r="M251" s="901"/>
      <c r="N251" s="901"/>
    </row>
    <row r="252" spans="1:14" s="508" customFormat="1" ht="20.25" customHeight="1">
      <c r="A252" s="542"/>
      <c r="B252" s="532" t="s">
        <v>88</v>
      </c>
      <c r="C252" s="535">
        <f t="shared" si="51"/>
        <v>236</v>
      </c>
      <c r="D252" s="546" t="s">
        <v>1</v>
      </c>
      <c r="E252" s="616">
        <f t="shared" si="52"/>
        <v>0</v>
      </c>
      <c r="F252" s="456">
        <f t="shared" si="54"/>
        <v>0</v>
      </c>
      <c r="G252" s="439">
        <f t="shared" si="53"/>
        <v>0</v>
      </c>
      <c r="H252" s="456">
        <f t="shared" si="55"/>
        <v>0</v>
      </c>
      <c r="I252" s="456">
        <f t="shared" si="56"/>
        <v>0</v>
      </c>
      <c r="J252" s="543"/>
      <c r="L252" s="901"/>
      <c r="M252" s="901"/>
      <c r="N252" s="901"/>
    </row>
    <row r="253" spans="1:14" s="508" customFormat="1" ht="20.25" customHeight="1">
      <c r="A253" s="542"/>
      <c r="B253" s="932" t="s">
        <v>485</v>
      </c>
      <c r="C253" s="934"/>
      <c r="D253" s="933" t="s">
        <v>34</v>
      </c>
      <c r="E253" s="931"/>
      <c r="F253" s="456">
        <f t="shared" si="54"/>
        <v>0</v>
      </c>
      <c r="G253" s="439">
        <f>G234</f>
        <v>0</v>
      </c>
      <c r="H253" s="456">
        <f t="shared" si="55"/>
        <v>0</v>
      </c>
      <c r="I253" s="456">
        <f t="shared" si="56"/>
        <v>0</v>
      </c>
      <c r="J253" s="543"/>
      <c r="L253" s="901"/>
      <c r="M253" s="901"/>
      <c r="N253" s="901"/>
    </row>
    <row r="254" spans="1:14" s="508" customFormat="1" ht="20.25" customHeight="1">
      <c r="A254" s="542"/>
      <c r="B254" s="932" t="s">
        <v>486</v>
      </c>
      <c r="C254" s="934"/>
      <c r="D254" s="933" t="s">
        <v>34</v>
      </c>
      <c r="E254" s="931"/>
      <c r="F254" s="456">
        <f t="shared" si="54"/>
        <v>0</v>
      </c>
      <c r="G254" s="439">
        <v>0</v>
      </c>
      <c r="H254" s="456">
        <f t="shared" si="55"/>
        <v>0</v>
      </c>
      <c r="I254" s="456">
        <f t="shared" si="56"/>
        <v>0</v>
      </c>
      <c r="J254" s="543"/>
      <c r="L254" s="901"/>
      <c r="M254" s="901"/>
      <c r="N254" s="901"/>
    </row>
    <row r="255" spans="1:14" s="425" customFormat="1" ht="20.25" customHeight="1">
      <c r="A255" s="522"/>
      <c r="B255" s="492"/>
      <c r="C255" s="493"/>
      <c r="D255" s="494"/>
      <c r="E255" s="616"/>
      <c r="F255" s="456">
        <f>+C255*E255</f>
        <v>0</v>
      </c>
      <c r="G255" s="439"/>
      <c r="H255" s="456">
        <f t="shared" si="55"/>
        <v>0</v>
      </c>
      <c r="I255" s="456">
        <f t="shared" si="56"/>
        <v>0</v>
      </c>
      <c r="J255" s="482"/>
      <c r="L255" s="899"/>
      <c r="M255" s="899"/>
      <c r="N255" s="899"/>
    </row>
    <row r="256" spans="1:14" s="425" customFormat="1" ht="20.25" customHeight="1">
      <c r="A256" s="578"/>
      <c r="B256" s="579" t="s">
        <v>242</v>
      </c>
      <c r="C256" s="580"/>
      <c r="D256" s="581"/>
      <c r="E256" s="630"/>
      <c r="F256" s="631">
        <f>SUM(F239:F255)</f>
        <v>864158</v>
      </c>
      <c r="G256" s="631"/>
      <c r="H256" s="631">
        <f>SUM(H239:H255)</f>
        <v>145848</v>
      </c>
      <c r="I256" s="631">
        <f>SUM(I239:I255)</f>
        <v>1010006</v>
      </c>
      <c r="J256" s="582"/>
      <c r="K256" s="965">
        <v>1010006</v>
      </c>
      <c r="L256" s="899"/>
      <c r="M256" s="899"/>
      <c r="N256" s="899"/>
    </row>
    <row r="257" spans="1:14" s="425" customFormat="1" ht="20.25" customHeight="1">
      <c r="A257" s="594">
        <v>3.11</v>
      </c>
      <c r="B257" s="584" t="s">
        <v>243</v>
      </c>
      <c r="C257" s="585"/>
      <c r="D257" s="586"/>
      <c r="E257" s="632"/>
      <c r="F257" s="456">
        <f>+C257*E257</f>
        <v>0</v>
      </c>
      <c r="G257" s="439"/>
      <c r="H257" s="456">
        <f>+C257*G257</f>
        <v>0</v>
      </c>
      <c r="I257" s="456">
        <f>+F257+H257</f>
        <v>0</v>
      </c>
      <c r="J257" s="495"/>
      <c r="L257" s="899"/>
      <c r="M257" s="899"/>
      <c r="N257" s="899"/>
    </row>
    <row r="258" spans="1:14" s="425" customFormat="1" ht="20.25" customHeight="1">
      <c r="A258" s="583"/>
      <c r="B258" s="541" t="s">
        <v>423</v>
      </c>
      <c r="C258" s="535">
        <f t="shared" ref="C258:C270" si="57">C240</f>
        <v>108</v>
      </c>
      <c r="D258" s="587" t="s">
        <v>70</v>
      </c>
      <c r="E258" s="616">
        <f t="shared" ref="E258:E270" si="58">E240</f>
        <v>1900</v>
      </c>
      <c r="F258" s="456">
        <f>+C258*E258</f>
        <v>205200</v>
      </c>
      <c r="G258" s="439">
        <f t="shared" ref="G258:G270" si="59">G240</f>
        <v>300</v>
      </c>
      <c r="H258" s="456">
        <f>+C258*G258</f>
        <v>32400</v>
      </c>
      <c r="I258" s="456">
        <f>+F258+H258</f>
        <v>237600</v>
      </c>
      <c r="J258" s="482"/>
      <c r="L258" s="899"/>
      <c r="M258" s="899"/>
      <c r="N258" s="899"/>
    </row>
    <row r="259" spans="1:14" s="508" customFormat="1" ht="20.25" customHeight="1">
      <c r="A259" s="570"/>
      <c r="B259" s="588" t="s">
        <v>90</v>
      </c>
      <c r="C259" s="535">
        <f t="shared" si="57"/>
        <v>439</v>
      </c>
      <c r="D259" s="506" t="s">
        <v>24</v>
      </c>
      <c r="E259" s="616">
        <f t="shared" si="58"/>
        <v>500</v>
      </c>
      <c r="F259" s="456">
        <f t="shared" ref="F259:F272" si="60">+C259*E259</f>
        <v>219500</v>
      </c>
      <c r="G259" s="439">
        <f t="shared" si="59"/>
        <v>0</v>
      </c>
      <c r="H259" s="456">
        <f t="shared" ref="H259:H273" si="61">+C259*G259</f>
        <v>0</v>
      </c>
      <c r="I259" s="456">
        <f t="shared" ref="I259:I273" si="62">+F259+H259</f>
        <v>219500</v>
      </c>
      <c r="J259" s="543"/>
      <c r="L259" s="901"/>
      <c r="M259" s="901"/>
      <c r="N259" s="901"/>
    </row>
    <row r="260" spans="1:14" s="508" customFormat="1" ht="20.25" customHeight="1">
      <c r="A260" s="589"/>
      <c r="B260" s="588" t="s">
        <v>91</v>
      </c>
      <c r="C260" s="535">
        <f t="shared" si="57"/>
        <v>505</v>
      </c>
      <c r="D260" s="546" t="s">
        <v>24</v>
      </c>
      <c r="E260" s="616">
        <f t="shared" si="58"/>
        <v>250</v>
      </c>
      <c r="F260" s="456">
        <f t="shared" si="60"/>
        <v>126250</v>
      </c>
      <c r="G260" s="439">
        <f t="shared" si="59"/>
        <v>0</v>
      </c>
      <c r="H260" s="456">
        <f t="shared" si="61"/>
        <v>0</v>
      </c>
      <c r="I260" s="456">
        <f t="shared" si="62"/>
        <v>126250</v>
      </c>
      <c r="J260" s="543"/>
      <c r="L260" s="901"/>
      <c r="M260" s="901"/>
      <c r="N260" s="901"/>
    </row>
    <row r="261" spans="1:14" s="508" customFormat="1" ht="20.25" customHeight="1">
      <c r="A261" s="589"/>
      <c r="B261" s="588" t="s">
        <v>116</v>
      </c>
      <c r="C261" s="535">
        <f t="shared" si="57"/>
        <v>505</v>
      </c>
      <c r="D261" s="546" t="s">
        <v>24</v>
      </c>
      <c r="E261" s="616">
        <f t="shared" si="58"/>
        <v>0</v>
      </c>
      <c r="F261" s="456">
        <f t="shared" si="60"/>
        <v>0</v>
      </c>
      <c r="G261" s="439">
        <f t="shared" si="59"/>
        <v>100</v>
      </c>
      <c r="H261" s="456">
        <f t="shared" si="61"/>
        <v>50500</v>
      </c>
      <c r="I261" s="456">
        <f t="shared" si="62"/>
        <v>50500</v>
      </c>
      <c r="J261" s="543"/>
      <c r="L261" s="901"/>
      <c r="M261" s="901"/>
      <c r="N261" s="901"/>
    </row>
    <row r="262" spans="1:14" s="508" customFormat="1" ht="20.25" customHeight="1">
      <c r="A262" s="589"/>
      <c r="B262" s="532" t="s">
        <v>92</v>
      </c>
      <c r="C262" s="535">
        <f t="shared" si="57"/>
        <v>152</v>
      </c>
      <c r="D262" s="546" t="s">
        <v>1</v>
      </c>
      <c r="E262" s="616">
        <f t="shared" si="58"/>
        <v>41</v>
      </c>
      <c r="F262" s="456">
        <f t="shared" si="60"/>
        <v>6232</v>
      </c>
      <c r="G262" s="439">
        <f t="shared" si="59"/>
        <v>0</v>
      </c>
      <c r="H262" s="456">
        <f t="shared" si="61"/>
        <v>0</v>
      </c>
      <c r="I262" s="456">
        <f t="shared" si="62"/>
        <v>6232</v>
      </c>
      <c r="J262" s="590"/>
      <c r="L262" s="901"/>
      <c r="M262" s="901"/>
      <c r="N262" s="901"/>
    </row>
    <row r="263" spans="1:14" s="508" customFormat="1" ht="20.25" customHeight="1">
      <c r="A263" s="589"/>
      <c r="B263" s="557" t="s">
        <v>93</v>
      </c>
      <c r="C263" s="535">
        <f t="shared" si="57"/>
        <v>0</v>
      </c>
      <c r="D263" s="546"/>
      <c r="E263" s="616">
        <f t="shared" si="58"/>
        <v>0</v>
      </c>
      <c r="F263" s="456">
        <f t="shared" si="60"/>
        <v>0</v>
      </c>
      <c r="G263" s="439">
        <f t="shared" si="59"/>
        <v>0</v>
      </c>
      <c r="H263" s="456">
        <f t="shared" si="61"/>
        <v>0</v>
      </c>
      <c r="I263" s="456">
        <f t="shared" si="62"/>
        <v>0</v>
      </c>
      <c r="J263" s="543"/>
      <c r="L263" s="901"/>
      <c r="M263" s="901"/>
      <c r="N263" s="901"/>
    </row>
    <row r="264" spans="1:14" s="508" customFormat="1" ht="20.25" customHeight="1">
      <c r="A264" s="569"/>
      <c r="B264" s="504" t="s">
        <v>82</v>
      </c>
      <c r="C264" s="535">
        <f t="shared" si="57"/>
        <v>19</v>
      </c>
      <c r="D264" s="506" t="s">
        <v>1</v>
      </c>
      <c r="E264" s="616">
        <f t="shared" si="58"/>
        <v>20</v>
      </c>
      <c r="F264" s="456">
        <f t="shared" si="60"/>
        <v>380</v>
      </c>
      <c r="G264" s="439">
        <f t="shared" si="59"/>
        <v>4</v>
      </c>
      <c r="H264" s="456">
        <f t="shared" si="61"/>
        <v>76</v>
      </c>
      <c r="I264" s="456">
        <f t="shared" si="62"/>
        <v>456</v>
      </c>
      <c r="J264" s="543"/>
      <c r="L264" s="901"/>
      <c r="M264" s="901"/>
      <c r="N264" s="901"/>
    </row>
    <row r="265" spans="1:14" s="508" customFormat="1" ht="20.25" customHeight="1">
      <c r="A265" s="570"/>
      <c r="B265" s="504" t="s">
        <v>238</v>
      </c>
      <c r="C265" s="535">
        <f t="shared" si="57"/>
        <v>190</v>
      </c>
      <c r="D265" s="506" t="s">
        <v>1</v>
      </c>
      <c r="E265" s="616">
        <f t="shared" si="58"/>
        <v>20</v>
      </c>
      <c r="F265" s="456">
        <f t="shared" si="60"/>
        <v>3800</v>
      </c>
      <c r="G265" s="439">
        <f t="shared" si="59"/>
        <v>4</v>
      </c>
      <c r="H265" s="456">
        <f t="shared" si="61"/>
        <v>760</v>
      </c>
      <c r="I265" s="456">
        <f t="shared" si="62"/>
        <v>4560</v>
      </c>
      <c r="J265" s="543"/>
      <c r="L265" s="901"/>
      <c r="M265" s="901"/>
      <c r="N265" s="901"/>
    </row>
    <row r="266" spans="1:14" s="508" customFormat="1" ht="20.25" customHeight="1">
      <c r="A266" s="589"/>
      <c r="B266" s="509" t="s">
        <v>83</v>
      </c>
      <c r="C266" s="535">
        <f t="shared" si="57"/>
        <v>14189</v>
      </c>
      <c r="D266" s="546" t="s">
        <v>1</v>
      </c>
      <c r="E266" s="616">
        <f t="shared" si="58"/>
        <v>19.5</v>
      </c>
      <c r="F266" s="456">
        <f t="shared" si="60"/>
        <v>276685.5</v>
      </c>
      <c r="G266" s="439">
        <f t="shared" si="59"/>
        <v>4</v>
      </c>
      <c r="H266" s="456">
        <f t="shared" si="61"/>
        <v>56756</v>
      </c>
      <c r="I266" s="456">
        <f t="shared" si="62"/>
        <v>333441.5</v>
      </c>
      <c r="J266" s="543"/>
      <c r="L266" s="901"/>
      <c r="M266" s="901"/>
      <c r="N266" s="901"/>
    </row>
    <row r="267" spans="1:14" s="508" customFormat="1" ht="20.25" customHeight="1">
      <c r="A267" s="589"/>
      <c r="B267" s="509" t="s">
        <v>84</v>
      </c>
      <c r="C267" s="535">
        <f t="shared" si="57"/>
        <v>783</v>
      </c>
      <c r="D267" s="546" t="s">
        <v>1</v>
      </c>
      <c r="E267" s="616">
        <f t="shared" si="58"/>
        <v>19.5</v>
      </c>
      <c r="F267" s="456">
        <f t="shared" si="60"/>
        <v>15268.5</v>
      </c>
      <c r="G267" s="439">
        <f t="shared" si="59"/>
        <v>4</v>
      </c>
      <c r="H267" s="456">
        <f t="shared" si="61"/>
        <v>3132</v>
      </c>
      <c r="I267" s="456">
        <f t="shared" si="62"/>
        <v>18400.5</v>
      </c>
      <c r="J267" s="543"/>
      <c r="L267" s="901"/>
      <c r="M267" s="901"/>
      <c r="N267" s="901"/>
    </row>
    <row r="268" spans="1:14" s="508" customFormat="1" ht="20.25" customHeight="1">
      <c r="A268" s="570"/>
      <c r="B268" s="509" t="s">
        <v>85</v>
      </c>
      <c r="C268" s="535">
        <f t="shared" si="57"/>
        <v>359</v>
      </c>
      <c r="D268" s="506" t="s">
        <v>1</v>
      </c>
      <c r="E268" s="616">
        <f t="shared" si="58"/>
        <v>19.5</v>
      </c>
      <c r="F268" s="456">
        <f t="shared" si="60"/>
        <v>7000.5</v>
      </c>
      <c r="G268" s="439">
        <f t="shared" si="59"/>
        <v>4</v>
      </c>
      <c r="H268" s="456">
        <f t="shared" si="61"/>
        <v>1436</v>
      </c>
      <c r="I268" s="456">
        <f t="shared" si="62"/>
        <v>8436.5</v>
      </c>
      <c r="J268" s="543"/>
      <c r="L268" s="901"/>
      <c r="M268" s="901"/>
      <c r="N268" s="901"/>
    </row>
    <row r="269" spans="1:14" s="508" customFormat="1" ht="20.25" customHeight="1">
      <c r="A269" s="589"/>
      <c r="B269" s="509" t="s">
        <v>86</v>
      </c>
      <c r="C269" s="535">
        <f t="shared" si="57"/>
        <v>197</v>
      </c>
      <c r="D269" s="506" t="s">
        <v>1</v>
      </c>
      <c r="E269" s="616">
        <f t="shared" si="58"/>
        <v>19.5</v>
      </c>
      <c r="F269" s="456">
        <f t="shared" si="60"/>
        <v>3841.5</v>
      </c>
      <c r="G269" s="439">
        <f t="shared" si="59"/>
        <v>4</v>
      </c>
      <c r="H269" s="456">
        <f t="shared" si="61"/>
        <v>788</v>
      </c>
      <c r="I269" s="456">
        <f t="shared" si="62"/>
        <v>4629.5</v>
      </c>
      <c r="J269" s="543"/>
      <c r="L269" s="901"/>
      <c r="M269" s="901"/>
      <c r="N269" s="901"/>
    </row>
    <row r="270" spans="1:14" s="425" customFormat="1" ht="20.25" customHeight="1">
      <c r="A270" s="528"/>
      <c r="B270" s="532" t="s">
        <v>88</v>
      </c>
      <c r="C270" s="535">
        <f t="shared" si="57"/>
        <v>236</v>
      </c>
      <c r="D270" s="587" t="s">
        <v>1</v>
      </c>
      <c r="E270" s="616">
        <f t="shared" si="58"/>
        <v>0</v>
      </c>
      <c r="F270" s="456">
        <f t="shared" si="60"/>
        <v>0</v>
      </c>
      <c r="G270" s="439">
        <f t="shared" si="59"/>
        <v>0</v>
      </c>
      <c r="H270" s="456">
        <f t="shared" si="61"/>
        <v>0</v>
      </c>
      <c r="I270" s="456">
        <f t="shared" si="62"/>
        <v>0</v>
      </c>
      <c r="J270" s="482"/>
      <c r="L270" s="899"/>
      <c r="M270" s="899"/>
      <c r="N270" s="899"/>
    </row>
    <row r="271" spans="1:14" s="508" customFormat="1" ht="20.25" customHeight="1">
      <c r="A271" s="542"/>
      <c r="B271" s="932" t="s">
        <v>485</v>
      </c>
      <c r="C271" s="934"/>
      <c r="D271" s="933" t="s">
        <v>34</v>
      </c>
      <c r="E271" s="931"/>
      <c r="F271" s="456">
        <f t="shared" si="60"/>
        <v>0</v>
      </c>
      <c r="G271" s="439">
        <f>G252</f>
        <v>0</v>
      </c>
      <c r="H271" s="456">
        <f t="shared" si="61"/>
        <v>0</v>
      </c>
      <c r="I271" s="456">
        <f t="shared" si="62"/>
        <v>0</v>
      </c>
      <c r="J271" s="543"/>
      <c r="L271" s="901"/>
      <c r="M271" s="901"/>
      <c r="N271" s="901"/>
    </row>
    <row r="272" spans="1:14" s="508" customFormat="1" ht="20.25" customHeight="1">
      <c r="A272" s="542"/>
      <c r="B272" s="932" t="s">
        <v>486</v>
      </c>
      <c r="C272" s="934"/>
      <c r="D272" s="933" t="s">
        <v>34</v>
      </c>
      <c r="E272" s="931"/>
      <c r="F272" s="456">
        <f t="shared" si="60"/>
        <v>0</v>
      </c>
      <c r="G272" s="439">
        <v>0</v>
      </c>
      <c r="H272" s="456">
        <f t="shared" si="61"/>
        <v>0</v>
      </c>
      <c r="I272" s="456">
        <f t="shared" si="62"/>
        <v>0</v>
      </c>
      <c r="J272" s="543"/>
      <c r="L272" s="901"/>
      <c r="M272" s="901"/>
      <c r="N272" s="901"/>
    </row>
    <row r="273" spans="1:14" s="425" customFormat="1" ht="20.25" customHeight="1">
      <c r="A273" s="522"/>
      <c r="B273" s="492"/>
      <c r="C273" s="493"/>
      <c r="D273" s="494"/>
      <c r="E273" s="616"/>
      <c r="F273" s="456">
        <f>+C273*E273</f>
        <v>0</v>
      </c>
      <c r="G273" s="439"/>
      <c r="H273" s="456">
        <f t="shared" si="61"/>
        <v>0</v>
      </c>
      <c r="I273" s="456">
        <f t="shared" si="62"/>
        <v>0</v>
      </c>
      <c r="J273" s="482"/>
      <c r="L273" s="899"/>
      <c r="M273" s="899"/>
      <c r="N273" s="899"/>
    </row>
    <row r="274" spans="1:14" s="425" customFormat="1" ht="20.25" customHeight="1">
      <c r="A274" s="578"/>
      <c r="B274" s="579" t="s">
        <v>244</v>
      </c>
      <c r="C274" s="580"/>
      <c r="D274" s="581"/>
      <c r="E274" s="630"/>
      <c r="F274" s="631">
        <f>SUM(F257:F273)</f>
        <v>864158</v>
      </c>
      <c r="G274" s="631"/>
      <c r="H274" s="631">
        <f>SUM(H257:H273)</f>
        <v>145848</v>
      </c>
      <c r="I274" s="631">
        <f>SUM(I257:I273)</f>
        <v>1010006</v>
      </c>
      <c r="J274" s="582"/>
      <c r="K274" s="965">
        <v>1010006</v>
      </c>
      <c r="L274" s="899"/>
      <c r="M274" s="899"/>
      <c r="N274" s="899"/>
    </row>
    <row r="275" spans="1:14" s="425" customFormat="1" ht="20.25" customHeight="1">
      <c r="A275" s="594">
        <v>3.11</v>
      </c>
      <c r="B275" s="584" t="s">
        <v>245</v>
      </c>
      <c r="C275" s="585"/>
      <c r="D275" s="586"/>
      <c r="E275" s="632"/>
      <c r="F275" s="456">
        <f>+C275*E275</f>
        <v>0</v>
      </c>
      <c r="G275" s="439"/>
      <c r="H275" s="456">
        <f>+C275*G275</f>
        <v>0</v>
      </c>
      <c r="I275" s="456">
        <f>+F275+H275</f>
        <v>0</v>
      </c>
      <c r="J275" s="495"/>
      <c r="L275" s="899"/>
      <c r="M275" s="899"/>
      <c r="N275" s="899"/>
    </row>
    <row r="276" spans="1:14" s="508" customFormat="1" ht="20.25" customHeight="1">
      <c r="A276" s="589"/>
      <c r="B276" s="511" t="s">
        <v>423</v>
      </c>
      <c r="C276" s="535">
        <f t="shared" ref="C276:C288" si="63">C258</f>
        <v>108</v>
      </c>
      <c r="D276" s="546" t="s">
        <v>70</v>
      </c>
      <c r="E276" s="619">
        <f t="shared" ref="E276:E288" si="64">E258</f>
        <v>1900</v>
      </c>
      <c r="F276" s="456">
        <f>+C276*E276</f>
        <v>205200</v>
      </c>
      <c r="G276" s="439">
        <f t="shared" ref="G276:G288" si="65">G258</f>
        <v>300</v>
      </c>
      <c r="H276" s="456">
        <f>+C276*G276</f>
        <v>32400</v>
      </c>
      <c r="I276" s="456">
        <f>+F276+H276</f>
        <v>237600</v>
      </c>
      <c r="J276" s="543"/>
      <c r="L276" s="901"/>
      <c r="M276" s="901"/>
      <c r="N276" s="901"/>
    </row>
    <row r="277" spans="1:14" s="508" customFormat="1" ht="20.25" customHeight="1">
      <c r="A277" s="570"/>
      <c r="B277" s="588" t="s">
        <v>90</v>
      </c>
      <c r="C277" s="535">
        <f t="shared" si="63"/>
        <v>439</v>
      </c>
      <c r="D277" s="506" t="s">
        <v>24</v>
      </c>
      <c r="E277" s="619">
        <f t="shared" si="64"/>
        <v>500</v>
      </c>
      <c r="F277" s="456">
        <f t="shared" ref="F277:F290" si="66">+C277*E277</f>
        <v>219500</v>
      </c>
      <c r="G277" s="439">
        <f t="shared" si="65"/>
        <v>0</v>
      </c>
      <c r="H277" s="456">
        <f t="shared" ref="H277:H290" si="67">+C277*G277</f>
        <v>0</v>
      </c>
      <c r="I277" s="456">
        <f t="shared" ref="I277:I290" si="68">+F277+H277</f>
        <v>219500</v>
      </c>
      <c r="J277" s="543"/>
      <c r="L277" s="901"/>
      <c r="M277" s="901"/>
      <c r="N277" s="901"/>
    </row>
    <row r="278" spans="1:14" s="508" customFormat="1" ht="20.25" customHeight="1">
      <c r="A278" s="589"/>
      <c r="B278" s="588" t="s">
        <v>91</v>
      </c>
      <c r="C278" s="535">
        <f t="shared" si="63"/>
        <v>505</v>
      </c>
      <c r="D278" s="546" t="s">
        <v>24</v>
      </c>
      <c r="E278" s="619">
        <f t="shared" si="64"/>
        <v>250</v>
      </c>
      <c r="F278" s="456">
        <f t="shared" si="66"/>
        <v>126250</v>
      </c>
      <c r="G278" s="439">
        <f t="shared" si="65"/>
        <v>0</v>
      </c>
      <c r="H278" s="456">
        <f t="shared" si="67"/>
        <v>0</v>
      </c>
      <c r="I278" s="456">
        <f t="shared" si="68"/>
        <v>126250</v>
      </c>
      <c r="J278" s="543"/>
      <c r="L278" s="901"/>
      <c r="M278" s="901"/>
      <c r="N278" s="901"/>
    </row>
    <row r="279" spans="1:14" s="508" customFormat="1" ht="20.25" customHeight="1">
      <c r="A279" s="589"/>
      <c r="B279" s="588" t="s">
        <v>116</v>
      </c>
      <c r="C279" s="535">
        <f t="shared" si="63"/>
        <v>505</v>
      </c>
      <c r="D279" s="546" t="s">
        <v>24</v>
      </c>
      <c r="E279" s="619">
        <f t="shared" si="64"/>
        <v>0</v>
      </c>
      <c r="F279" s="456">
        <f t="shared" si="66"/>
        <v>0</v>
      </c>
      <c r="G279" s="439">
        <f t="shared" si="65"/>
        <v>100</v>
      </c>
      <c r="H279" s="456">
        <f t="shared" si="67"/>
        <v>50500</v>
      </c>
      <c r="I279" s="456">
        <f t="shared" si="68"/>
        <v>50500</v>
      </c>
      <c r="J279" s="543"/>
      <c r="L279" s="901"/>
      <c r="M279" s="901"/>
      <c r="N279" s="901"/>
    </row>
    <row r="280" spans="1:14" s="508" customFormat="1" ht="20.25" customHeight="1">
      <c r="A280" s="589"/>
      <c r="B280" s="532" t="s">
        <v>92</v>
      </c>
      <c r="C280" s="535">
        <f t="shared" si="63"/>
        <v>152</v>
      </c>
      <c r="D280" s="546" t="s">
        <v>1</v>
      </c>
      <c r="E280" s="619">
        <f t="shared" si="64"/>
        <v>41</v>
      </c>
      <c r="F280" s="456">
        <f t="shared" si="66"/>
        <v>6232</v>
      </c>
      <c r="G280" s="439">
        <f t="shared" si="65"/>
        <v>0</v>
      </c>
      <c r="H280" s="456">
        <f t="shared" si="67"/>
        <v>0</v>
      </c>
      <c r="I280" s="456">
        <f t="shared" si="68"/>
        <v>6232</v>
      </c>
      <c r="J280" s="590"/>
      <c r="L280" s="901"/>
      <c r="M280" s="901"/>
      <c r="N280" s="901"/>
    </row>
    <row r="281" spans="1:14" s="508" customFormat="1" ht="20.25" customHeight="1">
      <c r="A281" s="589"/>
      <c r="B281" s="557" t="s">
        <v>93</v>
      </c>
      <c r="C281" s="535">
        <f t="shared" si="63"/>
        <v>0</v>
      </c>
      <c r="D281" s="546"/>
      <c r="E281" s="619">
        <f t="shared" si="64"/>
        <v>0</v>
      </c>
      <c r="F281" s="456">
        <f t="shared" si="66"/>
        <v>0</v>
      </c>
      <c r="G281" s="439">
        <f t="shared" si="65"/>
        <v>0</v>
      </c>
      <c r="H281" s="456">
        <f t="shared" si="67"/>
        <v>0</v>
      </c>
      <c r="I281" s="456">
        <f t="shared" si="68"/>
        <v>0</v>
      </c>
      <c r="J281" s="543"/>
      <c r="L281" s="901"/>
      <c r="M281" s="901"/>
      <c r="N281" s="901"/>
    </row>
    <row r="282" spans="1:14" s="508" customFormat="1" ht="20.25" customHeight="1">
      <c r="A282" s="569"/>
      <c r="B282" s="504" t="s">
        <v>82</v>
      </c>
      <c r="C282" s="535">
        <f t="shared" si="63"/>
        <v>19</v>
      </c>
      <c r="D282" s="506" t="s">
        <v>1</v>
      </c>
      <c r="E282" s="619">
        <f t="shared" si="64"/>
        <v>20</v>
      </c>
      <c r="F282" s="456">
        <f t="shared" si="66"/>
        <v>380</v>
      </c>
      <c r="G282" s="439">
        <f t="shared" si="65"/>
        <v>4</v>
      </c>
      <c r="H282" s="456">
        <f t="shared" si="67"/>
        <v>76</v>
      </c>
      <c r="I282" s="456">
        <f t="shared" si="68"/>
        <v>456</v>
      </c>
      <c r="J282" s="543"/>
      <c r="L282" s="901"/>
      <c r="M282" s="901"/>
      <c r="N282" s="901"/>
    </row>
    <row r="283" spans="1:14" s="508" customFormat="1" ht="20.25" customHeight="1">
      <c r="A283" s="570"/>
      <c r="B283" s="504" t="s">
        <v>238</v>
      </c>
      <c r="C283" s="535">
        <f t="shared" si="63"/>
        <v>190</v>
      </c>
      <c r="D283" s="506" t="s">
        <v>1</v>
      </c>
      <c r="E283" s="619">
        <f t="shared" si="64"/>
        <v>20</v>
      </c>
      <c r="F283" s="456">
        <f t="shared" si="66"/>
        <v>3800</v>
      </c>
      <c r="G283" s="439">
        <f t="shared" si="65"/>
        <v>4</v>
      </c>
      <c r="H283" s="456">
        <f t="shared" si="67"/>
        <v>760</v>
      </c>
      <c r="I283" s="456">
        <f t="shared" si="68"/>
        <v>4560</v>
      </c>
      <c r="J283" s="543"/>
      <c r="L283" s="901"/>
      <c r="M283" s="901"/>
      <c r="N283" s="901"/>
    </row>
    <row r="284" spans="1:14" s="508" customFormat="1" ht="20.25" customHeight="1">
      <c r="A284" s="589"/>
      <c r="B284" s="509" t="s">
        <v>83</v>
      </c>
      <c r="C284" s="535">
        <f t="shared" si="63"/>
        <v>14189</v>
      </c>
      <c r="D284" s="546" t="s">
        <v>1</v>
      </c>
      <c r="E284" s="619">
        <f t="shared" si="64"/>
        <v>19.5</v>
      </c>
      <c r="F284" s="456">
        <f t="shared" si="66"/>
        <v>276685.5</v>
      </c>
      <c r="G284" s="439">
        <f t="shared" si="65"/>
        <v>4</v>
      </c>
      <c r="H284" s="456">
        <f t="shared" si="67"/>
        <v>56756</v>
      </c>
      <c r="I284" s="456">
        <f t="shared" si="68"/>
        <v>333441.5</v>
      </c>
      <c r="J284" s="543"/>
      <c r="L284" s="901"/>
      <c r="M284" s="901"/>
      <c r="N284" s="901"/>
    </row>
    <row r="285" spans="1:14" s="508" customFormat="1" ht="20.25" customHeight="1">
      <c r="A285" s="589"/>
      <c r="B285" s="509" t="s">
        <v>84</v>
      </c>
      <c r="C285" s="535">
        <f t="shared" si="63"/>
        <v>783</v>
      </c>
      <c r="D285" s="546" t="s">
        <v>1</v>
      </c>
      <c r="E285" s="619">
        <f t="shared" si="64"/>
        <v>19.5</v>
      </c>
      <c r="F285" s="456">
        <f t="shared" si="66"/>
        <v>15268.5</v>
      </c>
      <c r="G285" s="439">
        <f t="shared" si="65"/>
        <v>4</v>
      </c>
      <c r="H285" s="456">
        <f t="shared" si="67"/>
        <v>3132</v>
      </c>
      <c r="I285" s="456">
        <f t="shared" si="68"/>
        <v>18400.5</v>
      </c>
      <c r="J285" s="543"/>
      <c r="L285" s="901"/>
      <c r="M285" s="901"/>
      <c r="N285" s="901"/>
    </row>
    <row r="286" spans="1:14" s="508" customFormat="1" ht="20.25" customHeight="1">
      <c r="A286" s="570"/>
      <c r="B286" s="509" t="s">
        <v>85</v>
      </c>
      <c r="C286" s="535">
        <f t="shared" si="63"/>
        <v>359</v>
      </c>
      <c r="D286" s="506" t="s">
        <v>1</v>
      </c>
      <c r="E286" s="619">
        <f t="shared" si="64"/>
        <v>19.5</v>
      </c>
      <c r="F286" s="456">
        <f t="shared" si="66"/>
        <v>7000.5</v>
      </c>
      <c r="G286" s="439">
        <f t="shared" si="65"/>
        <v>4</v>
      </c>
      <c r="H286" s="456">
        <f t="shared" si="67"/>
        <v>1436</v>
      </c>
      <c r="I286" s="456">
        <f t="shared" si="68"/>
        <v>8436.5</v>
      </c>
      <c r="J286" s="543"/>
      <c r="L286" s="901"/>
      <c r="M286" s="901"/>
      <c r="N286" s="901"/>
    </row>
    <row r="287" spans="1:14" s="508" customFormat="1" ht="20.25" customHeight="1">
      <c r="A287" s="589"/>
      <c r="B287" s="509" t="s">
        <v>86</v>
      </c>
      <c r="C287" s="535">
        <f t="shared" si="63"/>
        <v>197</v>
      </c>
      <c r="D287" s="506" t="s">
        <v>1</v>
      </c>
      <c r="E287" s="619">
        <f t="shared" si="64"/>
        <v>19.5</v>
      </c>
      <c r="F287" s="456">
        <f t="shared" si="66"/>
        <v>3841.5</v>
      </c>
      <c r="G287" s="439">
        <f t="shared" si="65"/>
        <v>4</v>
      </c>
      <c r="H287" s="456">
        <f t="shared" si="67"/>
        <v>788</v>
      </c>
      <c r="I287" s="456">
        <f t="shared" si="68"/>
        <v>4629.5</v>
      </c>
      <c r="J287" s="543"/>
      <c r="L287" s="901"/>
      <c r="M287" s="901"/>
      <c r="N287" s="901"/>
    </row>
    <row r="288" spans="1:14" s="508" customFormat="1" ht="20.25" customHeight="1">
      <c r="A288" s="542"/>
      <c r="B288" s="532" t="s">
        <v>88</v>
      </c>
      <c r="C288" s="535">
        <f t="shared" si="63"/>
        <v>236</v>
      </c>
      <c r="D288" s="546" t="s">
        <v>1</v>
      </c>
      <c r="E288" s="619">
        <f t="shared" si="64"/>
        <v>0</v>
      </c>
      <c r="F288" s="456">
        <f t="shared" si="66"/>
        <v>0</v>
      </c>
      <c r="G288" s="439">
        <f t="shared" si="65"/>
        <v>0</v>
      </c>
      <c r="H288" s="456">
        <f t="shared" si="67"/>
        <v>0</v>
      </c>
      <c r="I288" s="456">
        <f t="shared" si="68"/>
        <v>0</v>
      </c>
      <c r="J288" s="543"/>
      <c r="L288" s="901"/>
      <c r="M288" s="901"/>
      <c r="N288" s="901"/>
    </row>
    <row r="289" spans="1:14" s="508" customFormat="1" ht="20.25" customHeight="1">
      <c r="A289" s="542"/>
      <c r="B289" s="932" t="s">
        <v>485</v>
      </c>
      <c r="C289" s="934"/>
      <c r="D289" s="933" t="s">
        <v>34</v>
      </c>
      <c r="E289" s="931"/>
      <c r="F289" s="456">
        <f t="shared" si="66"/>
        <v>0</v>
      </c>
      <c r="G289" s="439">
        <f>G270</f>
        <v>0</v>
      </c>
      <c r="H289" s="456">
        <f t="shared" si="67"/>
        <v>0</v>
      </c>
      <c r="I289" s="456">
        <f t="shared" si="68"/>
        <v>0</v>
      </c>
      <c r="J289" s="543"/>
      <c r="L289" s="901"/>
      <c r="M289" s="901"/>
      <c r="N289" s="901"/>
    </row>
    <row r="290" spans="1:14" s="508" customFormat="1" ht="20.25" customHeight="1">
      <c r="A290" s="542"/>
      <c r="B290" s="932" t="s">
        <v>486</v>
      </c>
      <c r="C290" s="934"/>
      <c r="D290" s="933" t="s">
        <v>34</v>
      </c>
      <c r="E290" s="931"/>
      <c r="F290" s="456">
        <f t="shared" si="66"/>
        <v>0</v>
      </c>
      <c r="G290" s="439">
        <v>0</v>
      </c>
      <c r="H290" s="456">
        <f t="shared" si="67"/>
        <v>0</v>
      </c>
      <c r="I290" s="456">
        <f t="shared" si="68"/>
        <v>0</v>
      </c>
      <c r="J290" s="543"/>
      <c r="L290" s="901"/>
      <c r="M290" s="901"/>
      <c r="N290" s="901"/>
    </row>
    <row r="291" spans="1:14" s="425" customFormat="1" ht="20.25" customHeight="1">
      <c r="A291" s="522"/>
      <c r="B291" s="492"/>
      <c r="C291" s="493"/>
      <c r="D291" s="494"/>
      <c r="E291" s="616"/>
      <c r="F291" s="456">
        <f>+C291*E291</f>
        <v>0</v>
      </c>
      <c r="G291" s="439"/>
      <c r="H291" s="456">
        <f>+C291*G291</f>
        <v>0</v>
      </c>
      <c r="I291" s="456">
        <f>+F291+H291</f>
        <v>0</v>
      </c>
      <c r="J291" s="482"/>
      <c r="L291" s="899"/>
      <c r="M291" s="899"/>
      <c r="N291" s="899"/>
    </row>
    <row r="292" spans="1:14" s="425" customFormat="1" ht="20.25" customHeight="1">
      <c r="A292" s="578"/>
      <c r="B292" s="579" t="s">
        <v>246</v>
      </c>
      <c r="C292" s="580"/>
      <c r="D292" s="581"/>
      <c r="E292" s="630"/>
      <c r="F292" s="631">
        <f>SUM(F275:F291)</f>
        <v>864158</v>
      </c>
      <c r="G292" s="631"/>
      <c r="H292" s="631">
        <f>SUM(H275:H291)</f>
        <v>145848</v>
      </c>
      <c r="I292" s="631">
        <f>SUM(I275:I291)</f>
        <v>1010006</v>
      </c>
      <c r="J292" s="582"/>
      <c r="K292" s="965">
        <v>1010006</v>
      </c>
      <c r="L292" s="899"/>
      <c r="M292" s="899"/>
      <c r="N292" s="899"/>
    </row>
    <row r="293" spans="1:14" s="425" customFormat="1" ht="20.25" customHeight="1">
      <c r="A293" s="583">
        <v>3.12</v>
      </c>
      <c r="B293" s="584" t="s">
        <v>196</v>
      </c>
      <c r="C293" s="585"/>
      <c r="D293" s="586"/>
      <c r="E293" s="632"/>
      <c r="F293" s="456">
        <f>+C293*E293</f>
        <v>0</v>
      </c>
      <c r="G293" s="439"/>
      <c r="H293" s="456">
        <f>+C293*G293</f>
        <v>0</v>
      </c>
      <c r="I293" s="456">
        <f>+F293+H293</f>
        <v>0</v>
      </c>
      <c r="J293" s="482"/>
      <c r="L293" s="899"/>
      <c r="M293" s="899"/>
      <c r="N293" s="899"/>
    </row>
    <row r="294" spans="1:14" s="425" customFormat="1" ht="20.25" customHeight="1">
      <c r="A294" s="583"/>
      <c r="B294" s="541" t="s">
        <v>423</v>
      </c>
      <c r="C294" s="535">
        <f>C276</f>
        <v>108</v>
      </c>
      <c r="D294" s="587" t="s">
        <v>70</v>
      </c>
      <c r="E294" s="616"/>
      <c r="F294" s="456">
        <f>+C294*E294</f>
        <v>0</v>
      </c>
      <c r="G294" s="439">
        <f>G276</f>
        <v>300</v>
      </c>
      <c r="H294" s="456">
        <f>+C294*G294</f>
        <v>32400</v>
      </c>
      <c r="I294" s="456">
        <f>+F294+H294</f>
        <v>32400</v>
      </c>
      <c r="J294" s="482"/>
      <c r="L294" s="899"/>
      <c r="M294" s="899"/>
      <c r="N294" s="899"/>
    </row>
    <row r="295" spans="1:14" s="508" customFormat="1" ht="20.25" customHeight="1">
      <c r="A295" s="589"/>
      <c r="B295" s="588" t="s">
        <v>199</v>
      </c>
      <c r="C295" s="535">
        <f t="shared" ref="C295:C306" si="69">C277</f>
        <v>439</v>
      </c>
      <c r="D295" s="546"/>
      <c r="E295" s="633"/>
      <c r="F295" s="456">
        <f>+C295*E295</f>
        <v>0</v>
      </c>
      <c r="G295" s="439"/>
      <c r="H295" s="456">
        <f t="shared" ref="H295:H316" si="70">+C295*G295</f>
        <v>0</v>
      </c>
      <c r="I295" s="456">
        <f t="shared" ref="I295:I316" si="71">+F295+H295</f>
        <v>0</v>
      </c>
      <c r="J295" s="543"/>
      <c r="L295" s="901"/>
      <c r="M295" s="901"/>
      <c r="N295" s="901"/>
    </row>
    <row r="296" spans="1:14" s="508" customFormat="1" ht="20.25" customHeight="1">
      <c r="A296" s="570"/>
      <c r="B296" s="588" t="s">
        <v>90</v>
      </c>
      <c r="C296" s="535">
        <f t="shared" si="69"/>
        <v>505</v>
      </c>
      <c r="D296" s="506" t="s">
        <v>24</v>
      </c>
      <c r="E296" s="505">
        <f t="shared" ref="E296:E306" si="72">E277</f>
        <v>500</v>
      </c>
      <c r="F296" s="456">
        <f>+C296*E296</f>
        <v>252500</v>
      </c>
      <c r="G296" s="439">
        <f>G277</f>
        <v>0</v>
      </c>
      <c r="H296" s="456">
        <f t="shared" si="70"/>
        <v>0</v>
      </c>
      <c r="I296" s="456">
        <f t="shared" si="71"/>
        <v>252500</v>
      </c>
      <c r="J296" s="543"/>
      <c r="L296" s="901"/>
      <c r="M296" s="901"/>
      <c r="N296" s="901"/>
    </row>
    <row r="297" spans="1:14" s="508" customFormat="1" ht="20.25" customHeight="1">
      <c r="A297" s="589"/>
      <c r="B297" s="588" t="s">
        <v>91</v>
      </c>
      <c r="C297" s="535">
        <f t="shared" si="69"/>
        <v>505</v>
      </c>
      <c r="D297" s="546" t="s">
        <v>24</v>
      </c>
      <c r="E297" s="505">
        <f t="shared" si="72"/>
        <v>250</v>
      </c>
      <c r="F297" s="456">
        <f t="shared" ref="F297:F306" si="73">+C297*E297</f>
        <v>126250</v>
      </c>
      <c r="G297" s="439">
        <f t="shared" ref="G297:G306" si="74">G278</f>
        <v>0</v>
      </c>
      <c r="H297" s="456">
        <f t="shared" si="70"/>
        <v>0</v>
      </c>
      <c r="I297" s="456">
        <f t="shared" si="71"/>
        <v>126250</v>
      </c>
      <c r="J297" s="543"/>
      <c r="L297" s="901"/>
      <c r="M297" s="901"/>
      <c r="N297" s="901"/>
    </row>
    <row r="298" spans="1:14" s="508" customFormat="1" ht="20.25" customHeight="1">
      <c r="A298" s="589"/>
      <c r="B298" s="588" t="s">
        <v>116</v>
      </c>
      <c r="C298" s="535">
        <f t="shared" si="69"/>
        <v>152</v>
      </c>
      <c r="D298" s="546" t="s">
        <v>24</v>
      </c>
      <c r="E298" s="505">
        <f t="shared" si="72"/>
        <v>0</v>
      </c>
      <c r="F298" s="456">
        <f t="shared" si="73"/>
        <v>0</v>
      </c>
      <c r="G298" s="439">
        <f t="shared" si="74"/>
        <v>100</v>
      </c>
      <c r="H298" s="456">
        <f t="shared" si="70"/>
        <v>15200</v>
      </c>
      <c r="I298" s="456">
        <f t="shared" si="71"/>
        <v>15200</v>
      </c>
      <c r="J298" s="543"/>
      <c r="L298" s="901"/>
      <c r="M298" s="901"/>
      <c r="N298" s="901"/>
    </row>
    <row r="299" spans="1:14" s="508" customFormat="1" ht="20.25" customHeight="1">
      <c r="A299" s="589"/>
      <c r="B299" s="532" t="s">
        <v>92</v>
      </c>
      <c r="C299" s="535">
        <f t="shared" si="69"/>
        <v>0</v>
      </c>
      <c r="D299" s="546" t="s">
        <v>1</v>
      </c>
      <c r="E299" s="505">
        <f t="shared" si="72"/>
        <v>41</v>
      </c>
      <c r="F299" s="456">
        <f t="shared" si="73"/>
        <v>0</v>
      </c>
      <c r="G299" s="439">
        <f t="shared" si="74"/>
        <v>0</v>
      </c>
      <c r="H299" s="456">
        <f t="shared" si="70"/>
        <v>0</v>
      </c>
      <c r="I299" s="456">
        <f t="shared" si="71"/>
        <v>0</v>
      </c>
      <c r="J299" s="590"/>
      <c r="L299" s="901"/>
      <c r="M299" s="901"/>
      <c r="N299" s="901"/>
    </row>
    <row r="300" spans="1:14" s="508" customFormat="1" ht="20.25" customHeight="1">
      <c r="A300" s="589"/>
      <c r="B300" s="557" t="s">
        <v>93</v>
      </c>
      <c r="C300" s="535">
        <f t="shared" si="69"/>
        <v>19</v>
      </c>
      <c r="D300" s="546"/>
      <c r="E300" s="505">
        <f t="shared" si="72"/>
        <v>0</v>
      </c>
      <c r="F300" s="456">
        <f t="shared" si="73"/>
        <v>0</v>
      </c>
      <c r="G300" s="439">
        <f t="shared" si="74"/>
        <v>0</v>
      </c>
      <c r="H300" s="456">
        <f t="shared" si="70"/>
        <v>0</v>
      </c>
      <c r="I300" s="456">
        <f t="shared" si="71"/>
        <v>0</v>
      </c>
      <c r="J300" s="543"/>
      <c r="L300" s="901"/>
      <c r="M300" s="901"/>
      <c r="N300" s="901"/>
    </row>
    <row r="301" spans="1:14" s="508" customFormat="1" ht="20.25" customHeight="1">
      <c r="A301" s="569"/>
      <c r="B301" s="504" t="s">
        <v>82</v>
      </c>
      <c r="C301" s="535">
        <f t="shared" si="69"/>
        <v>190</v>
      </c>
      <c r="D301" s="506" t="s">
        <v>1</v>
      </c>
      <c r="E301" s="505">
        <f t="shared" si="72"/>
        <v>20</v>
      </c>
      <c r="F301" s="456">
        <f t="shared" si="73"/>
        <v>3800</v>
      </c>
      <c r="G301" s="439">
        <f t="shared" si="74"/>
        <v>4</v>
      </c>
      <c r="H301" s="456">
        <f t="shared" si="70"/>
        <v>760</v>
      </c>
      <c r="I301" s="456">
        <f t="shared" si="71"/>
        <v>4560</v>
      </c>
      <c r="J301" s="543"/>
      <c r="L301" s="901"/>
      <c r="M301" s="901"/>
      <c r="N301" s="901"/>
    </row>
    <row r="302" spans="1:14" s="508" customFormat="1" ht="20.25" customHeight="1">
      <c r="A302" s="570"/>
      <c r="B302" s="504" t="s">
        <v>238</v>
      </c>
      <c r="C302" s="535">
        <f t="shared" si="69"/>
        <v>14189</v>
      </c>
      <c r="D302" s="506" t="s">
        <v>1</v>
      </c>
      <c r="E302" s="505">
        <f t="shared" si="72"/>
        <v>20</v>
      </c>
      <c r="F302" s="456">
        <f t="shared" si="73"/>
        <v>283780</v>
      </c>
      <c r="G302" s="439">
        <f t="shared" si="74"/>
        <v>4</v>
      </c>
      <c r="H302" s="456">
        <f t="shared" si="70"/>
        <v>56756</v>
      </c>
      <c r="I302" s="456">
        <f t="shared" si="71"/>
        <v>340536</v>
      </c>
      <c r="J302" s="543"/>
      <c r="L302" s="901"/>
      <c r="M302" s="901"/>
      <c r="N302" s="901"/>
    </row>
    <row r="303" spans="1:14" s="508" customFormat="1" ht="20.25" customHeight="1">
      <c r="A303" s="589"/>
      <c r="B303" s="509" t="s">
        <v>83</v>
      </c>
      <c r="C303" s="535">
        <f t="shared" si="69"/>
        <v>783</v>
      </c>
      <c r="D303" s="546" t="s">
        <v>1</v>
      </c>
      <c r="E303" s="505">
        <f t="shared" si="72"/>
        <v>19.5</v>
      </c>
      <c r="F303" s="456">
        <f t="shared" si="73"/>
        <v>15268.5</v>
      </c>
      <c r="G303" s="439">
        <f t="shared" si="74"/>
        <v>4</v>
      </c>
      <c r="H303" s="456">
        <f t="shared" si="70"/>
        <v>3132</v>
      </c>
      <c r="I303" s="456">
        <f t="shared" si="71"/>
        <v>18400.5</v>
      </c>
      <c r="J303" s="543"/>
      <c r="L303" s="901"/>
      <c r="M303" s="901"/>
      <c r="N303" s="901"/>
    </row>
    <row r="304" spans="1:14" s="508" customFormat="1" ht="20.25" customHeight="1">
      <c r="A304" s="589"/>
      <c r="B304" s="509" t="s">
        <v>84</v>
      </c>
      <c r="C304" s="535">
        <f t="shared" si="69"/>
        <v>359</v>
      </c>
      <c r="D304" s="546" t="s">
        <v>1</v>
      </c>
      <c r="E304" s="505">
        <f t="shared" si="72"/>
        <v>19.5</v>
      </c>
      <c r="F304" s="456">
        <f t="shared" si="73"/>
        <v>7000.5</v>
      </c>
      <c r="G304" s="439">
        <f t="shared" si="74"/>
        <v>4</v>
      </c>
      <c r="H304" s="456">
        <f t="shared" si="70"/>
        <v>1436</v>
      </c>
      <c r="I304" s="456">
        <f t="shared" si="71"/>
        <v>8436.5</v>
      </c>
      <c r="J304" s="543"/>
      <c r="L304" s="901"/>
      <c r="M304" s="901"/>
      <c r="N304" s="901"/>
    </row>
    <row r="305" spans="1:14" s="508" customFormat="1" ht="20.25" customHeight="1">
      <c r="A305" s="570"/>
      <c r="B305" s="509" t="s">
        <v>85</v>
      </c>
      <c r="C305" s="535">
        <f t="shared" si="69"/>
        <v>197</v>
      </c>
      <c r="D305" s="506" t="s">
        <v>1</v>
      </c>
      <c r="E305" s="505">
        <f t="shared" si="72"/>
        <v>19.5</v>
      </c>
      <c r="F305" s="456">
        <f t="shared" si="73"/>
        <v>3841.5</v>
      </c>
      <c r="G305" s="439">
        <f t="shared" si="74"/>
        <v>4</v>
      </c>
      <c r="H305" s="456">
        <f t="shared" si="70"/>
        <v>788</v>
      </c>
      <c r="I305" s="456">
        <f t="shared" si="71"/>
        <v>4629.5</v>
      </c>
      <c r="J305" s="543"/>
      <c r="L305" s="901"/>
      <c r="M305" s="901"/>
      <c r="N305" s="901"/>
    </row>
    <row r="306" spans="1:14" s="508" customFormat="1" ht="20.25" customHeight="1">
      <c r="A306" s="570"/>
      <c r="B306" s="509" t="s">
        <v>86</v>
      </c>
      <c r="C306" s="535">
        <f t="shared" si="69"/>
        <v>236</v>
      </c>
      <c r="D306" s="506" t="s">
        <v>1</v>
      </c>
      <c r="E306" s="505">
        <f t="shared" si="72"/>
        <v>19.5</v>
      </c>
      <c r="F306" s="456">
        <f t="shared" si="73"/>
        <v>4602</v>
      </c>
      <c r="G306" s="439">
        <f t="shared" si="74"/>
        <v>4</v>
      </c>
      <c r="H306" s="456">
        <f t="shared" si="70"/>
        <v>944</v>
      </c>
      <c r="I306" s="456">
        <f t="shared" si="71"/>
        <v>5546</v>
      </c>
      <c r="J306" s="543"/>
      <c r="L306" s="901"/>
      <c r="M306" s="901"/>
      <c r="N306" s="901"/>
    </row>
    <row r="307" spans="1:14" s="508" customFormat="1" ht="20.25" customHeight="1">
      <c r="A307" s="589"/>
      <c r="B307" s="532" t="s">
        <v>95</v>
      </c>
      <c r="C307" s="535">
        <f>C295*1.1</f>
        <v>482.90000000000003</v>
      </c>
      <c r="D307" s="546" t="s">
        <v>24</v>
      </c>
      <c r="E307" s="955"/>
      <c r="F307" s="456">
        <f>+C307*E307</f>
        <v>0</v>
      </c>
      <c r="G307" s="439"/>
      <c r="H307" s="456">
        <f t="shared" si="70"/>
        <v>0</v>
      </c>
      <c r="I307" s="456">
        <f t="shared" si="71"/>
        <v>0</v>
      </c>
      <c r="J307" s="543"/>
      <c r="L307" s="901"/>
      <c r="M307" s="901"/>
      <c r="N307" s="901"/>
    </row>
    <row r="308" spans="1:14" s="508" customFormat="1" ht="20.25" customHeight="1">
      <c r="A308" s="542"/>
      <c r="B308" s="532" t="s">
        <v>88</v>
      </c>
      <c r="C308" s="535">
        <f>C288</f>
        <v>236</v>
      </c>
      <c r="D308" s="546" t="s">
        <v>1</v>
      </c>
      <c r="E308" s="505">
        <f>E288</f>
        <v>0</v>
      </c>
      <c r="F308" s="456">
        <f>+C308*E308</f>
        <v>0</v>
      </c>
      <c r="G308" s="439">
        <f>G288</f>
        <v>0</v>
      </c>
      <c r="H308" s="456">
        <f t="shared" si="70"/>
        <v>0</v>
      </c>
      <c r="I308" s="456">
        <f t="shared" si="71"/>
        <v>0</v>
      </c>
      <c r="J308" s="543"/>
      <c r="L308" s="901"/>
      <c r="M308" s="901"/>
      <c r="N308" s="901"/>
    </row>
    <row r="309" spans="1:14" s="508" customFormat="1" ht="20.25" customHeight="1">
      <c r="A309" s="595"/>
      <c r="B309" s="596" t="s">
        <v>149</v>
      </c>
      <c r="C309" s="597">
        <f>C296</f>
        <v>505</v>
      </c>
      <c r="D309" s="598" t="s">
        <v>24</v>
      </c>
      <c r="E309" s="634"/>
      <c r="F309" s="456">
        <f>+C309*E309</f>
        <v>0</v>
      </c>
      <c r="G309" s="439"/>
      <c r="H309" s="456">
        <f t="shared" si="70"/>
        <v>0</v>
      </c>
      <c r="I309" s="456">
        <f t="shared" si="71"/>
        <v>0</v>
      </c>
      <c r="J309" s="543"/>
      <c r="L309" s="901"/>
      <c r="M309" s="901"/>
      <c r="N309" s="901"/>
    </row>
    <row r="310" spans="1:14" s="508" customFormat="1" ht="20.25" customHeight="1">
      <c r="A310" s="565"/>
      <c r="B310" s="599" t="s">
        <v>148</v>
      </c>
      <c r="C310" s="600"/>
      <c r="D310" s="601"/>
      <c r="E310" s="628"/>
      <c r="F310" s="456">
        <f>+C310*E310</f>
        <v>0</v>
      </c>
      <c r="G310" s="439"/>
      <c r="H310" s="456">
        <f t="shared" si="70"/>
        <v>0</v>
      </c>
      <c r="I310" s="456">
        <f t="shared" si="71"/>
        <v>0</v>
      </c>
      <c r="J310" s="543"/>
      <c r="L310" s="901"/>
      <c r="M310" s="901"/>
      <c r="N310" s="901"/>
    </row>
    <row r="311" spans="1:14" s="425" customFormat="1" ht="20.25" customHeight="1">
      <c r="A311" s="602" t="s">
        <v>395</v>
      </c>
      <c r="B311" s="603" t="s">
        <v>247</v>
      </c>
      <c r="C311" s="604"/>
      <c r="D311" s="605" t="s">
        <v>70</v>
      </c>
      <c r="E311" s="616">
        <f>E40</f>
        <v>1749</v>
      </c>
      <c r="F311" s="616">
        <f>F40</f>
        <v>311322</v>
      </c>
      <c r="G311" s="616">
        <f>G40</f>
        <v>300</v>
      </c>
      <c r="H311" s="456">
        <f t="shared" si="70"/>
        <v>0</v>
      </c>
      <c r="I311" s="456">
        <f t="shared" si="71"/>
        <v>311322</v>
      </c>
      <c r="J311" s="482"/>
      <c r="L311" s="899"/>
      <c r="M311" s="899"/>
      <c r="N311" s="899"/>
    </row>
    <row r="312" spans="1:14" s="425" customFormat="1" ht="20.25" customHeight="1">
      <c r="A312" s="602" t="s">
        <v>395</v>
      </c>
      <c r="B312" s="603" t="s">
        <v>399</v>
      </c>
      <c r="C312" s="604"/>
      <c r="D312" s="605" t="s">
        <v>70</v>
      </c>
      <c r="E312" s="616"/>
      <c r="F312" s="456">
        <f>+C312*E312</f>
        <v>0</v>
      </c>
      <c r="G312" s="439">
        <f>G311</f>
        <v>300</v>
      </c>
      <c r="H312" s="456">
        <f t="shared" si="70"/>
        <v>0</v>
      </c>
      <c r="I312" s="456">
        <f t="shared" si="71"/>
        <v>0</v>
      </c>
      <c r="J312" s="482"/>
      <c r="L312" s="899"/>
      <c r="M312" s="899"/>
      <c r="N312" s="899"/>
    </row>
    <row r="313" spans="1:14" s="425" customFormat="1" ht="20.25" customHeight="1">
      <c r="A313" s="602" t="s">
        <v>395</v>
      </c>
      <c r="B313" s="603" t="s">
        <v>73</v>
      </c>
      <c r="C313" s="604">
        <v>0</v>
      </c>
      <c r="D313" s="605" t="s">
        <v>70</v>
      </c>
      <c r="E313" s="616">
        <f>E130</f>
        <v>0</v>
      </c>
      <c r="F313" s="456">
        <f>+C313*E313</f>
        <v>0</v>
      </c>
      <c r="G313" s="439">
        <f>G312</f>
        <v>300</v>
      </c>
      <c r="H313" s="456">
        <f t="shared" si="70"/>
        <v>0</v>
      </c>
      <c r="I313" s="456">
        <f t="shared" si="71"/>
        <v>0</v>
      </c>
      <c r="J313" s="482"/>
      <c r="L313" s="899"/>
      <c r="M313" s="899"/>
      <c r="N313" s="899"/>
    </row>
    <row r="314" spans="1:14" s="508" customFormat="1" ht="20.25" customHeight="1">
      <c r="A314" s="542"/>
      <c r="B314" s="932" t="s">
        <v>485</v>
      </c>
      <c r="C314" s="934"/>
      <c r="D314" s="933" t="s">
        <v>34</v>
      </c>
      <c r="E314" s="931"/>
      <c r="F314" s="456">
        <f>+C314*E314</f>
        <v>0</v>
      </c>
      <c r="G314" s="439">
        <f>G295</f>
        <v>0</v>
      </c>
      <c r="H314" s="456">
        <f t="shared" si="70"/>
        <v>0</v>
      </c>
      <c r="I314" s="456">
        <f t="shared" si="71"/>
        <v>0</v>
      </c>
      <c r="J314" s="543"/>
      <c r="L314" s="901"/>
      <c r="M314" s="901"/>
      <c r="N314" s="901"/>
    </row>
    <row r="315" spans="1:14" s="508" customFormat="1" ht="20.25" customHeight="1">
      <c r="A315" s="542"/>
      <c r="B315" s="932" t="s">
        <v>486</v>
      </c>
      <c r="C315" s="934"/>
      <c r="D315" s="933" t="s">
        <v>34</v>
      </c>
      <c r="E315" s="931"/>
      <c r="F315" s="456">
        <f>+C315*E315</f>
        <v>0</v>
      </c>
      <c r="G315" s="439">
        <v>0</v>
      </c>
      <c r="H315" s="456">
        <f t="shared" si="70"/>
        <v>0</v>
      </c>
      <c r="I315" s="456">
        <f t="shared" si="71"/>
        <v>0</v>
      </c>
      <c r="J315" s="543"/>
      <c r="L315" s="901"/>
      <c r="M315" s="901"/>
      <c r="N315" s="901"/>
    </row>
    <row r="316" spans="1:14" s="425" customFormat="1" ht="20.25" customHeight="1">
      <c r="A316" s="606"/>
      <c r="B316" s="607"/>
      <c r="C316" s="575"/>
      <c r="D316" s="608"/>
      <c r="E316" s="623"/>
      <c r="F316" s="456">
        <f>+C316*E316</f>
        <v>0</v>
      </c>
      <c r="G316" s="439"/>
      <c r="H316" s="456">
        <f t="shared" si="70"/>
        <v>0</v>
      </c>
      <c r="I316" s="456">
        <f t="shared" si="71"/>
        <v>0</v>
      </c>
      <c r="J316" s="482"/>
      <c r="L316" s="899"/>
      <c r="M316" s="899"/>
      <c r="N316" s="899"/>
    </row>
    <row r="317" spans="1:14" s="425" customFormat="1" ht="20.25" customHeight="1">
      <c r="A317" s="578"/>
      <c r="B317" s="579" t="s">
        <v>142</v>
      </c>
      <c r="C317" s="580"/>
      <c r="D317" s="581"/>
      <c r="E317" s="630"/>
      <c r="F317" s="631">
        <f>SUM(F293:F316)</f>
        <v>1008364.5</v>
      </c>
      <c r="G317" s="630"/>
      <c r="H317" s="631">
        <f>SUM(H293:H316)</f>
        <v>111416</v>
      </c>
      <c r="I317" s="631">
        <f>SUM(I293:I316)</f>
        <v>1119780.5</v>
      </c>
      <c r="J317" s="582"/>
      <c r="K317" s="966">
        <v>1119780.5</v>
      </c>
      <c r="L317" s="899"/>
      <c r="M317" s="899"/>
      <c r="N317" s="899"/>
    </row>
    <row r="318" spans="1:14">
      <c r="K318" s="969">
        <f>SUM(K64:K317)</f>
        <v>13776150.5</v>
      </c>
    </row>
    <row r="321" spans="3:10">
      <c r="C321" s="609"/>
      <c r="D321" s="609"/>
      <c r="E321" s="609"/>
      <c r="F321" s="609"/>
      <c r="G321" s="609"/>
      <c r="H321" s="609"/>
      <c r="I321" s="609"/>
      <c r="J321" s="609"/>
    </row>
    <row r="322" spans="3:10">
      <c r="C322" s="609"/>
      <c r="D322" s="609"/>
      <c r="E322" s="609"/>
      <c r="F322" s="609"/>
      <c r="G322" s="609"/>
      <c r="H322" s="609"/>
      <c r="I322" s="609"/>
      <c r="J322" s="609"/>
    </row>
    <row r="323" spans="3:10">
      <c r="C323" s="609"/>
      <c r="D323" s="609"/>
      <c r="E323" s="609"/>
      <c r="F323" s="609"/>
      <c r="G323" s="609"/>
      <c r="H323" s="609"/>
      <c r="I323" s="609"/>
      <c r="J323" s="609"/>
    </row>
    <row r="324" spans="3:10">
      <c r="C324" s="609"/>
      <c r="D324" s="609"/>
      <c r="E324" s="609"/>
      <c r="F324" s="609"/>
      <c r="G324" s="609"/>
      <c r="H324" s="609"/>
      <c r="I324" s="609"/>
      <c r="J324" s="609"/>
    </row>
    <row r="325" spans="3:10">
      <c r="C325" s="609"/>
      <c r="D325" s="609"/>
      <c r="E325" s="609"/>
      <c r="F325" s="609"/>
      <c r="G325" s="609"/>
      <c r="H325" s="609"/>
      <c r="I325" s="609"/>
      <c r="J325" s="609"/>
    </row>
    <row r="326" spans="3:10">
      <c r="C326" s="609"/>
      <c r="D326" s="609"/>
      <c r="E326" s="609"/>
      <c r="F326" s="609"/>
      <c r="G326" s="609"/>
      <c r="H326" s="609"/>
      <c r="I326" s="609"/>
      <c r="J326" s="609"/>
    </row>
    <row r="327" spans="3:10">
      <c r="C327" s="609"/>
      <c r="D327" s="609"/>
      <c r="E327" s="609"/>
      <c r="F327" s="609"/>
      <c r="G327" s="609"/>
      <c r="H327" s="609"/>
      <c r="I327" s="609"/>
      <c r="J327" s="609"/>
    </row>
    <row r="328" spans="3:10">
      <c r="C328" s="609"/>
      <c r="D328" s="609"/>
      <c r="E328" s="609"/>
      <c r="F328" s="609"/>
      <c r="G328" s="609"/>
      <c r="H328" s="609"/>
      <c r="I328" s="609"/>
      <c r="J328" s="609"/>
    </row>
    <row r="329" spans="3:10">
      <c r="C329" s="609"/>
      <c r="D329" s="609"/>
      <c r="E329" s="609"/>
      <c r="F329" s="609"/>
      <c r="G329" s="609"/>
      <c r="H329" s="609"/>
      <c r="I329" s="609"/>
      <c r="J329" s="609"/>
    </row>
    <row r="330" spans="3:10">
      <c r="C330" s="609"/>
      <c r="D330" s="609"/>
      <c r="E330" s="609"/>
      <c r="F330" s="609"/>
      <c r="G330" s="609"/>
      <c r="H330" s="609"/>
      <c r="I330" s="609"/>
      <c r="J330" s="609"/>
    </row>
    <row r="331" spans="3:10">
      <c r="C331" s="609"/>
      <c r="D331" s="609"/>
      <c r="E331" s="609"/>
      <c r="F331" s="609"/>
      <c r="G331" s="609"/>
      <c r="H331" s="609"/>
      <c r="I331" s="609"/>
      <c r="J331" s="609"/>
    </row>
    <row r="332" spans="3:10">
      <c r="C332" s="609"/>
      <c r="D332" s="609"/>
      <c r="E332" s="609"/>
      <c r="F332" s="609"/>
      <c r="G332" s="609"/>
      <c r="H332" s="609"/>
      <c r="I332" s="609"/>
      <c r="J332" s="609"/>
    </row>
    <row r="333" spans="3:10">
      <c r="C333" s="609"/>
      <c r="D333" s="609"/>
      <c r="E333" s="609"/>
      <c r="F333" s="609"/>
      <c r="G333" s="609"/>
      <c r="H333" s="609"/>
      <c r="I333" s="609"/>
      <c r="J333" s="609"/>
    </row>
    <row r="334" spans="3:10">
      <c r="C334" s="609"/>
      <c r="D334" s="609"/>
      <c r="E334" s="609"/>
      <c r="F334" s="609"/>
      <c r="G334" s="609"/>
      <c r="H334" s="609"/>
      <c r="I334" s="609"/>
      <c r="J334" s="609"/>
    </row>
    <row r="335" spans="3:10">
      <c r="C335" s="609"/>
      <c r="D335" s="609"/>
      <c r="E335" s="609"/>
      <c r="F335" s="609"/>
      <c r="G335" s="609"/>
      <c r="H335" s="609"/>
      <c r="I335" s="609"/>
      <c r="J335" s="609"/>
    </row>
    <row r="336" spans="3:10">
      <c r="C336" s="609"/>
      <c r="D336" s="609"/>
      <c r="E336" s="609"/>
      <c r="F336" s="609"/>
      <c r="G336" s="609"/>
      <c r="H336" s="609"/>
      <c r="I336" s="609"/>
      <c r="J336" s="609"/>
    </row>
    <row r="337" spans="3:10">
      <c r="C337" s="609"/>
      <c r="D337" s="609"/>
      <c r="E337" s="609"/>
      <c r="F337" s="609"/>
      <c r="G337" s="609"/>
      <c r="H337" s="609"/>
      <c r="I337" s="609"/>
      <c r="J337" s="609"/>
    </row>
    <row r="338" spans="3:10">
      <c r="C338" s="609"/>
      <c r="D338" s="609"/>
      <c r="E338" s="609"/>
      <c r="F338" s="609"/>
      <c r="G338" s="609"/>
      <c r="H338" s="609"/>
      <c r="I338" s="609"/>
      <c r="J338" s="609"/>
    </row>
    <row r="339" spans="3:10">
      <c r="C339" s="609"/>
      <c r="D339" s="609"/>
      <c r="E339" s="609"/>
      <c r="F339" s="609"/>
      <c r="G339" s="609"/>
      <c r="H339" s="609"/>
      <c r="I339" s="609"/>
      <c r="J339" s="609"/>
    </row>
    <row r="340" spans="3:10">
      <c r="C340" s="609"/>
      <c r="D340" s="609"/>
      <c r="E340" s="609"/>
      <c r="F340" s="609"/>
      <c r="G340" s="609"/>
      <c r="H340" s="609"/>
      <c r="I340" s="609"/>
      <c r="J340" s="609"/>
    </row>
    <row r="341" spans="3:10">
      <c r="C341" s="609"/>
      <c r="D341" s="609"/>
      <c r="E341" s="609"/>
      <c r="F341" s="609"/>
      <c r="G341" s="609"/>
      <c r="H341" s="609"/>
      <c r="I341" s="609"/>
      <c r="J341" s="609"/>
    </row>
    <row r="342" spans="3:10">
      <c r="C342" s="609"/>
      <c r="D342" s="609"/>
      <c r="E342" s="609"/>
      <c r="F342" s="609"/>
      <c r="G342" s="609"/>
      <c r="H342" s="609"/>
      <c r="I342" s="609"/>
      <c r="J342" s="609"/>
    </row>
    <row r="343" spans="3:10">
      <c r="C343" s="609"/>
      <c r="D343" s="609"/>
      <c r="E343" s="609"/>
      <c r="F343" s="609"/>
      <c r="G343" s="609"/>
      <c r="H343" s="609"/>
      <c r="I343" s="609"/>
      <c r="J343" s="609"/>
    </row>
    <row r="344" spans="3:10">
      <c r="C344" s="609"/>
      <c r="D344" s="609"/>
      <c r="E344" s="609"/>
      <c r="F344" s="609"/>
      <c r="G344" s="609"/>
      <c r="H344" s="609"/>
      <c r="I344" s="609"/>
      <c r="J344" s="609"/>
    </row>
    <row r="345" spans="3:10">
      <c r="C345" s="609"/>
      <c r="D345" s="609"/>
      <c r="E345" s="609"/>
      <c r="F345" s="609"/>
      <c r="G345" s="609"/>
      <c r="H345" s="609"/>
      <c r="I345" s="609"/>
      <c r="J345" s="609"/>
    </row>
    <row r="346" spans="3:10">
      <c r="C346" s="609"/>
      <c r="D346" s="609"/>
      <c r="E346" s="609"/>
      <c r="F346" s="609"/>
      <c r="G346" s="609"/>
      <c r="H346" s="609"/>
      <c r="I346" s="609"/>
      <c r="J346" s="609"/>
    </row>
    <row r="347" spans="3:10">
      <c r="C347" s="609"/>
      <c r="D347" s="609"/>
      <c r="E347" s="609"/>
      <c r="F347" s="609"/>
      <c r="G347" s="609"/>
      <c r="H347" s="609"/>
      <c r="I347" s="609"/>
      <c r="J347" s="609"/>
    </row>
    <row r="348" spans="3:10">
      <c r="C348" s="609"/>
      <c r="D348" s="609"/>
      <c r="E348" s="609"/>
      <c r="F348" s="609"/>
      <c r="G348" s="609"/>
      <c r="H348" s="609"/>
      <c r="I348" s="609"/>
      <c r="J348" s="609"/>
    </row>
    <row r="349" spans="3:10">
      <c r="C349" s="609"/>
      <c r="D349" s="609"/>
      <c r="E349" s="609"/>
      <c r="F349" s="609"/>
      <c r="G349" s="609"/>
      <c r="H349" s="609"/>
      <c r="I349" s="609"/>
      <c r="J349" s="609"/>
    </row>
    <row r="350" spans="3:10">
      <c r="C350" s="609"/>
      <c r="D350" s="609"/>
      <c r="E350" s="609"/>
      <c r="F350" s="609"/>
      <c r="G350" s="609"/>
      <c r="H350" s="609"/>
      <c r="I350" s="609"/>
      <c r="J350" s="609"/>
    </row>
    <row r="351" spans="3:10">
      <c r="C351" s="609"/>
      <c r="D351" s="609"/>
      <c r="E351" s="609"/>
      <c r="F351" s="609"/>
      <c r="G351" s="609"/>
      <c r="H351" s="609"/>
      <c r="I351" s="609"/>
      <c r="J351" s="609"/>
    </row>
    <row r="352" spans="3:10">
      <c r="C352" s="609"/>
      <c r="D352" s="609"/>
      <c r="E352" s="609"/>
      <c r="F352" s="609"/>
      <c r="G352" s="609"/>
      <c r="H352" s="609"/>
      <c r="I352" s="609"/>
      <c r="J352" s="609"/>
    </row>
    <row r="353" spans="3:10">
      <c r="C353" s="609"/>
      <c r="D353" s="609"/>
      <c r="E353" s="609"/>
      <c r="F353" s="609"/>
      <c r="G353" s="609"/>
      <c r="H353" s="609"/>
      <c r="I353" s="609"/>
      <c r="J353" s="609"/>
    </row>
    <row r="354" spans="3:10">
      <c r="C354" s="609"/>
      <c r="D354" s="609"/>
      <c r="E354" s="609"/>
      <c r="F354" s="609"/>
      <c r="G354" s="609"/>
      <c r="H354" s="609"/>
      <c r="I354" s="609"/>
      <c r="J354" s="609"/>
    </row>
    <row r="355" spans="3:10">
      <c r="C355" s="609"/>
      <c r="D355" s="609"/>
      <c r="E355" s="609"/>
      <c r="F355" s="609"/>
      <c r="G355" s="609"/>
      <c r="H355" s="609"/>
      <c r="I355" s="609"/>
      <c r="J355" s="609"/>
    </row>
    <row r="356" spans="3:10">
      <c r="C356" s="609"/>
      <c r="D356" s="609"/>
      <c r="E356" s="609"/>
      <c r="F356" s="609"/>
      <c r="G356" s="609"/>
      <c r="H356" s="609"/>
      <c r="I356" s="609"/>
      <c r="J356" s="609"/>
    </row>
    <row r="357" spans="3:10">
      <c r="C357" s="609"/>
      <c r="D357" s="609"/>
      <c r="E357" s="609"/>
      <c r="F357" s="609"/>
      <c r="G357" s="609"/>
      <c r="H357" s="609"/>
      <c r="I357" s="609"/>
      <c r="J357" s="609"/>
    </row>
    <row r="358" spans="3:10">
      <c r="C358" s="609"/>
      <c r="D358" s="609"/>
      <c r="E358" s="609"/>
      <c r="F358" s="609"/>
      <c r="G358" s="609"/>
      <c r="H358" s="609"/>
      <c r="I358" s="609"/>
      <c r="J358" s="609"/>
    </row>
    <row r="359" spans="3:10">
      <c r="C359" s="609"/>
      <c r="D359" s="609"/>
      <c r="E359" s="609"/>
      <c r="F359" s="609"/>
      <c r="G359" s="609"/>
      <c r="H359" s="609"/>
      <c r="I359" s="609"/>
      <c r="J359" s="609"/>
    </row>
    <row r="360" spans="3:10">
      <c r="C360" s="609"/>
      <c r="D360" s="609"/>
      <c r="E360" s="609"/>
      <c r="F360" s="609"/>
      <c r="G360" s="609"/>
      <c r="H360" s="609"/>
      <c r="I360" s="609"/>
      <c r="J360" s="609"/>
    </row>
    <row r="361" spans="3:10">
      <c r="C361" s="609"/>
      <c r="D361" s="609"/>
      <c r="E361" s="609"/>
      <c r="F361" s="609"/>
      <c r="G361" s="609"/>
      <c r="H361" s="609"/>
      <c r="I361" s="609"/>
      <c r="J361" s="609"/>
    </row>
    <row r="362" spans="3:10">
      <c r="C362" s="609"/>
      <c r="D362" s="609"/>
      <c r="E362" s="609"/>
      <c r="F362" s="609"/>
      <c r="G362" s="609"/>
      <c r="H362" s="609"/>
      <c r="I362" s="609"/>
      <c r="J362" s="609"/>
    </row>
    <row r="363" spans="3:10">
      <c r="C363" s="609"/>
      <c r="D363" s="609"/>
      <c r="E363" s="609"/>
      <c r="F363" s="609"/>
      <c r="G363" s="609"/>
      <c r="H363" s="609"/>
      <c r="I363" s="609"/>
      <c r="J363" s="609"/>
    </row>
    <row r="364" spans="3:10">
      <c r="C364" s="609"/>
      <c r="D364" s="609"/>
      <c r="E364" s="609"/>
      <c r="F364" s="609"/>
      <c r="G364" s="609"/>
      <c r="H364" s="609"/>
      <c r="I364" s="609"/>
      <c r="J364" s="609"/>
    </row>
    <row r="365" spans="3:10">
      <c r="C365" s="609"/>
      <c r="D365" s="609"/>
      <c r="E365" s="609"/>
      <c r="F365" s="609"/>
      <c r="G365" s="609"/>
      <c r="H365" s="609"/>
      <c r="I365" s="609"/>
      <c r="J365" s="609"/>
    </row>
    <row r="366" spans="3:10">
      <c r="C366" s="609"/>
      <c r="D366" s="609"/>
      <c r="E366" s="609"/>
      <c r="F366" s="609"/>
      <c r="G366" s="609"/>
      <c r="H366" s="609"/>
      <c r="I366" s="609"/>
      <c r="J366" s="609"/>
    </row>
    <row r="367" spans="3:10">
      <c r="C367" s="609"/>
      <c r="D367" s="609"/>
      <c r="E367" s="609"/>
      <c r="F367" s="609"/>
      <c r="G367" s="609"/>
      <c r="H367" s="609"/>
      <c r="I367" s="609"/>
      <c r="J367" s="609"/>
    </row>
    <row r="368" spans="3:10">
      <c r="C368" s="609"/>
      <c r="D368" s="609"/>
      <c r="E368" s="609"/>
      <c r="F368" s="609"/>
      <c r="G368" s="609"/>
      <c r="H368" s="609"/>
      <c r="I368" s="609"/>
      <c r="J368" s="609"/>
    </row>
    <row r="369" spans="2:55">
      <c r="C369" s="609"/>
      <c r="D369" s="609"/>
      <c r="E369" s="609"/>
      <c r="F369" s="609"/>
      <c r="G369" s="609"/>
      <c r="H369" s="609"/>
      <c r="I369" s="609"/>
      <c r="J369" s="609"/>
    </row>
    <row r="370" spans="2:55">
      <c r="C370" s="609"/>
      <c r="D370" s="609"/>
      <c r="E370" s="609"/>
      <c r="F370" s="609"/>
      <c r="G370" s="609"/>
      <c r="H370" s="609"/>
      <c r="I370" s="609"/>
      <c r="J370" s="609"/>
    </row>
    <row r="371" spans="2:55">
      <c r="C371" s="609"/>
      <c r="D371" s="609"/>
      <c r="E371" s="609"/>
      <c r="F371" s="609"/>
      <c r="G371" s="609"/>
      <c r="H371" s="609"/>
      <c r="I371" s="609"/>
      <c r="J371" s="609"/>
    </row>
    <row r="372" spans="2:55" s="610" customFormat="1">
      <c r="B372" s="609"/>
      <c r="C372" s="609"/>
      <c r="D372" s="609"/>
      <c r="E372" s="609"/>
      <c r="F372" s="609"/>
      <c r="G372" s="609"/>
      <c r="H372" s="609"/>
      <c r="I372" s="609"/>
      <c r="J372" s="609"/>
      <c r="K372" s="609"/>
      <c r="L372" s="905"/>
      <c r="M372" s="905"/>
      <c r="N372" s="905"/>
      <c r="O372" s="609"/>
      <c r="P372" s="609"/>
      <c r="Q372" s="609"/>
      <c r="R372" s="609"/>
      <c r="S372" s="609"/>
      <c r="T372" s="609"/>
      <c r="U372" s="609"/>
      <c r="V372" s="609"/>
      <c r="W372" s="609"/>
      <c r="X372" s="609"/>
      <c r="Y372" s="609"/>
      <c r="Z372" s="609"/>
      <c r="AA372" s="609"/>
      <c r="AB372" s="609"/>
      <c r="AC372" s="609"/>
      <c r="AD372" s="609"/>
      <c r="AE372" s="609"/>
      <c r="AF372" s="609"/>
      <c r="AG372" s="609"/>
      <c r="AH372" s="609"/>
      <c r="AI372" s="609"/>
      <c r="AJ372" s="609"/>
      <c r="AK372" s="609"/>
      <c r="AL372" s="609"/>
      <c r="AM372" s="609"/>
      <c r="AN372" s="609"/>
      <c r="AO372" s="609"/>
      <c r="AP372" s="609"/>
      <c r="AQ372" s="609"/>
      <c r="AR372" s="609"/>
      <c r="AS372" s="609"/>
      <c r="AT372" s="609"/>
      <c r="AU372" s="609"/>
      <c r="AV372" s="609"/>
      <c r="AW372" s="609"/>
      <c r="AX372" s="609"/>
      <c r="AY372" s="609"/>
      <c r="AZ372" s="609"/>
      <c r="BA372" s="609"/>
      <c r="BB372" s="609"/>
      <c r="BC372" s="609"/>
    </row>
    <row r="373" spans="2:55">
      <c r="C373" s="609"/>
      <c r="D373" s="609"/>
      <c r="E373" s="609"/>
      <c r="F373" s="609"/>
      <c r="G373" s="609"/>
      <c r="H373" s="609"/>
      <c r="I373" s="609"/>
      <c r="J373" s="609"/>
    </row>
    <row r="374" spans="2:55">
      <c r="C374" s="609"/>
      <c r="D374" s="609"/>
      <c r="E374" s="609"/>
      <c r="F374" s="609"/>
      <c r="G374" s="609"/>
      <c r="H374" s="609"/>
      <c r="I374" s="609"/>
      <c r="J374" s="609"/>
    </row>
    <row r="375" spans="2:55">
      <c r="C375" s="609"/>
      <c r="D375" s="609"/>
      <c r="E375" s="609"/>
      <c r="F375" s="609"/>
      <c r="G375" s="609"/>
      <c r="H375" s="609"/>
      <c r="I375" s="609"/>
      <c r="J375" s="609"/>
    </row>
    <row r="376" spans="2:55">
      <c r="C376" s="609"/>
      <c r="D376" s="609"/>
      <c r="E376" s="609"/>
      <c r="F376" s="609"/>
      <c r="G376" s="609"/>
      <c r="H376" s="609"/>
      <c r="I376" s="609"/>
      <c r="J376" s="609"/>
    </row>
    <row r="377" spans="2:55">
      <c r="C377" s="609"/>
      <c r="D377" s="609"/>
      <c r="E377" s="609"/>
      <c r="F377" s="609"/>
      <c r="G377" s="609"/>
      <c r="H377" s="609"/>
      <c r="I377" s="609"/>
      <c r="J377" s="609"/>
    </row>
    <row r="378" spans="2:55">
      <c r="C378" s="609"/>
      <c r="D378" s="609"/>
      <c r="E378" s="609"/>
      <c r="F378" s="609"/>
      <c r="G378" s="609"/>
      <c r="H378" s="609"/>
      <c r="I378" s="609"/>
      <c r="J378" s="609"/>
    </row>
    <row r="379" spans="2:55">
      <c r="C379" s="609"/>
      <c r="D379" s="609"/>
      <c r="E379" s="609"/>
      <c r="F379" s="609"/>
      <c r="G379" s="609"/>
      <c r="H379" s="609"/>
      <c r="I379" s="609"/>
      <c r="J379" s="609"/>
    </row>
    <row r="380" spans="2:55">
      <c r="C380" s="609"/>
      <c r="D380" s="609"/>
      <c r="E380" s="609"/>
      <c r="F380" s="609"/>
      <c r="G380" s="609"/>
      <c r="H380" s="609"/>
      <c r="I380" s="609"/>
      <c r="J380" s="609"/>
    </row>
    <row r="381" spans="2:55">
      <c r="C381" s="609"/>
      <c r="D381" s="609"/>
      <c r="E381" s="609"/>
      <c r="F381" s="609"/>
      <c r="G381" s="609"/>
      <c r="H381" s="609"/>
      <c r="I381" s="609"/>
      <c r="J381" s="609"/>
    </row>
    <row r="382" spans="2:55">
      <c r="C382" s="609"/>
      <c r="D382" s="609"/>
      <c r="E382" s="609"/>
      <c r="F382" s="609"/>
      <c r="G382" s="609"/>
      <c r="H382" s="609"/>
      <c r="I382" s="609"/>
      <c r="J382" s="609"/>
    </row>
    <row r="383" spans="2:55">
      <c r="C383" s="609"/>
      <c r="D383" s="609"/>
      <c r="E383" s="609"/>
      <c r="F383" s="609"/>
      <c r="G383" s="609"/>
      <c r="H383" s="609"/>
      <c r="I383" s="609"/>
      <c r="J383" s="609"/>
    </row>
    <row r="384" spans="2:55">
      <c r="C384" s="609"/>
      <c r="D384" s="609"/>
      <c r="E384" s="609"/>
      <c r="F384" s="609"/>
      <c r="G384" s="609"/>
      <c r="H384" s="609"/>
      <c r="I384" s="609"/>
      <c r="J384" s="609"/>
    </row>
    <row r="385" spans="3:10">
      <c r="C385" s="609"/>
      <c r="D385" s="609"/>
      <c r="E385" s="609"/>
      <c r="F385" s="609"/>
      <c r="G385" s="609"/>
      <c r="H385" s="609"/>
      <c r="I385" s="609"/>
      <c r="J385" s="609"/>
    </row>
    <row r="386" spans="3:10">
      <c r="C386" s="609"/>
      <c r="D386" s="609"/>
      <c r="E386" s="609"/>
      <c r="F386" s="609"/>
      <c r="G386" s="609"/>
      <c r="H386" s="609"/>
      <c r="I386" s="609"/>
      <c r="J386" s="609"/>
    </row>
    <row r="387" spans="3:10">
      <c r="C387" s="609"/>
      <c r="D387" s="609"/>
      <c r="E387" s="609"/>
      <c r="F387" s="609"/>
      <c r="G387" s="609"/>
      <c r="H387" s="609"/>
      <c r="I387" s="609"/>
      <c r="J387" s="609"/>
    </row>
    <row r="388" spans="3:10">
      <c r="C388" s="609"/>
      <c r="D388" s="609"/>
      <c r="E388" s="609"/>
      <c r="F388" s="609"/>
      <c r="G388" s="609"/>
      <c r="H388" s="609"/>
      <c r="I388" s="609"/>
      <c r="J388" s="609"/>
    </row>
    <row r="389" spans="3:10">
      <c r="C389" s="609"/>
      <c r="D389" s="609"/>
      <c r="E389" s="609"/>
      <c r="F389" s="609"/>
      <c r="G389" s="609"/>
      <c r="H389" s="609"/>
      <c r="I389" s="609"/>
      <c r="J389" s="609"/>
    </row>
    <row r="390" spans="3:10">
      <c r="C390" s="609"/>
      <c r="D390" s="609"/>
      <c r="E390" s="609"/>
      <c r="F390" s="609"/>
      <c r="G390" s="609"/>
      <c r="H390" s="609"/>
      <c r="I390" s="609"/>
      <c r="J390" s="609"/>
    </row>
    <row r="391" spans="3:10">
      <c r="C391" s="609"/>
      <c r="D391" s="609"/>
      <c r="E391" s="609"/>
      <c r="F391" s="609"/>
      <c r="G391" s="609"/>
      <c r="H391" s="609"/>
      <c r="I391" s="609"/>
      <c r="J391" s="609"/>
    </row>
    <row r="392" spans="3:10">
      <c r="C392" s="609"/>
      <c r="D392" s="609"/>
      <c r="E392" s="609"/>
      <c r="F392" s="609"/>
      <c r="G392" s="609"/>
      <c r="H392" s="609"/>
      <c r="I392" s="609"/>
      <c r="J392" s="609"/>
    </row>
    <row r="393" spans="3:10">
      <c r="C393" s="609"/>
      <c r="D393" s="609"/>
      <c r="E393" s="609"/>
      <c r="F393" s="609"/>
      <c r="G393" s="609"/>
      <c r="H393" s="609"/>
      <c r="I393" s="609"/>
      <c r="J393" s="609"/>
    </row>
    <row r="394" spans="3:10">
      <c r="C394" s="609"/>
      <c r="D394" s="609"/>
      <c r="E394" s="609"/>
      <c r="F394" s="609"/>
      <c r="G394" s="609"/>
      <c r="H394" s="609"/>
      <c r="I394" s="609"/>
      <c r="J394" s="609"/>
    </row>
    <row r="395" spans="3:10">
      <c r="C395" s="609"/>
      <c r="D395" s="609"/>
      <c r="E395" s="609"/>
      <c r="F395" s="609"/>
      <c r="G395" s="609"/>
      <c r="H395" s="609"/>
      <c r="I395" s="609"/>
      <c r="J395" s="609"/>
    </row>
    <row r="396" spans="3:10">
      <c r="C396" s="609"/>
      <c r="D396" s="609"/>
      <c r="E396" s="609"/>
      <c r="F396" s="609"/>
      <c r="G396" s="609"/>
      <c r="H396" s="609"/>
      <c r="I396" s="609"/>
      <c r="J396" s="609"/>
    </row>
    <row r="397" spans="3:10">
      <c r="C397" s="609"/>
      <c r="D397" s="609"/>
      <c r="E397" s="609"/>
      <c r="F397" s="609"/>
      <c r="G397" s="609"/>
      <c r="H397" s="609"/>
      <c r="I397" s="609"/>
      <c r="J397" s="609"/>
    </row>
    <row r="398" spans="3:10">
      <c r="C398" s="609"/>
      <c r="D398" s="609"/>
      <c r="E398" s="609"/>
      <c r="F398" s="609"/>
      <c r="G398" s="609"/>
      <c r="H398" s="609"/>
      <c r="I398" s="609"/>
      <c r="J398" s="609"/>
    </row>
    <row r="399" spans="3:10">
      <c r="C399" s="609"/>
      <c r="D399" s="609"/>
      <c r="E399" s="609"/>
      <c r="F399" s="609"/>
      <c r="G399" s="609"/>
      <c r="H399" s="609"/>
      <c r="I399" s="609"/>
      <c r="J399" s="609"/>
    </row>
    <row r="400" spans="3:10">
      <c r="C400" s="609"/>
      <c r="D400" s="609"/>
      <c r="E400" s="609"/>
      <c r="F400" s="609"/>
      <c r="G400" s="609"/>
      <c r="H400" s="609"/>
      <c r="I400" s="609"/>
      <c r="J400" s="609"/>
    </row>
    <row r="401" spans="3:10">
      <c r="C401" s="609"/>
      <c r="D401" s="609"/>
      <c r="E401" s="609"/>
      <c r="F401" s="609"/>
      <c r="G401" s="609"/>
      <c r="H401" s="609"/>
      <c r="I401" s="609"/>
      <c r="J401" s="609"/>
    </row>
    <row r="402" spans="3:10">
      <c r="C402" s="609"/>
      <c r="D402" s="609"/>
      <c r="E402" s="609"/>
      <c r="F402" s="609"/>
      <c r="G402" s="609"/>
      <c r="H402" s="609"/>
      <c r="I402" s="609"/>
      <c r="J402" s="609"/>
    </row>
    <row r="403" spans="3:10">
      <c r="C403" s="609"/>
      <c r="D403" s="609"/>
      <c r="E403" s="609"/>
      <c r="F403" s="609"/>
      <c r="G403" s="609"/>
      <c r="H403" s="609"/>
      <c r="I403" s="609"/>
      <c r="J403" s="609"/>
    </row>
    <row r="404" spans="3:10">
      <c r="C404" s="609"/>
      <c r="D404" s="609"/>
      <c r="E404" s="609"/>
      <c r="F404" s="609"/>
      <c r="G404" s="609"/>
      <c r="H404" s="609"/>
      <c r="I404" s="609"/>
      <c r="J404" s="609"/>
    </row>
    <row r="405" spans="3:10">
      <c r="C405" s="609"/>
      <c r="D405" s="609"/>
      <c r="E405" s="609"/>
      <c r="F405" s="609"/>
      <c r="G405" s="609"/>
      <c r="H405" s="609"/>
      <c r="I405" s="609"/>
      <c r="J405" s="609"/>
    </row>
    <row r="406" spans="3:10">
      <c r="C406" s="609"/>
      <c r="D406" s="609"/>
      <c r="E406" s="609"/>
      <c r="F406" s="609"/>
      <c r="G406" s="609"/>
      <c r="H406" s="609"/>
      <c r="I406" s="609"/>
      <c r="J406" s="609"/>
    </row>
    <row r="407" spans="3:10">
      <c r="C407" s="609"/>
      <c r="D407" s="609"/>
      <c r="E407" s="609"/>
      <c r="F407" s="609"/>
      <c r="G407" s="609"/>
      <c r="H407" s="609"/>
      <c r="I407" s="609"/>
      <c r="J407" s="609"/>
    </row>
    <row r="408" spans="3:10">
      <c r="C408" s="609"/>
      <c r="D408" s="609"/>
      <c r="E408" s="609"/>
      <c r="F408" s="609"/>
      <c r="G408" s="609"/>
      <c r="H408" s="609"/>
      <c r="I408" s="609"/>
      <c r="J408" s="609"/>
    </row>
  </sheetData>
  <sheetProtection selectLockedCells="1" selectUnlockedCells="1"/>
  <mergeCells count="13">
    <mergeCell ref="A1:J1"/>
    <mergeCell ref="A7:A9"/>
    <mergeCell ref="J7:J9"/>
    <mergeCell ref="B7:B9"/>
    <mergeCell ref="C7:C9"/>
    <mergeCell ref="D7:D9"/>
    <mergeCell ref="E7:F7"/>
    <mergeCell ref="G7:H7"/>
    <mergeCell ref="I7:I9"/>
    <mergeCell ref="E8:E9"/>
    <mergeCell ref="F8:F9"/>
    <mergeCell ref="G8:G9"/>
    <mergeCell ref="H8:H9"/>
  </mergeCells>
  <phoneticPr fontId="16" type="noConversion"/>
  <printOptions horizontalCentered="1"/>
  <pageMargins left="0.15748031496062992" right="0.15748031496062992" top="0.22" bottom="0.35433070866141736" header="0.51181102362204722" footer="0.15748031496062992"/>
  <pageSetup paperSize="9" scale="54" firstPageNumber="2" fitToHeight="0" orientation="portrait" cellComments="atEnd" useFirstPageNumber="1" r:id="rId1"/>
  <headerFooter>
    <oddFooter>&amp;L&amp;A&amp;C&amp;P/&amp;N&amp;R&amp;F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237F-4CEC-40E6-9C1C-45F6229B5341}">
  <sheetPr>
    <tabColor theme="5" tint="0.59999389629810485"/>
    <pageSetUpPr fitToPage="1"/>
  </sheetPr>
  <dimension ref="A1:K242"/>
  <sheetViews>
    <sheetView view="pageBreakPreview" topLeftCell="B106" zoomScale="89" zoomScaleNormal="70" zoomScaleSheetLayoutView="89" workbookViewId="0">
      <selection activeCell="K14" sqref="K14"/>
    </sheetView>
  </sheetViews>
  <sheetFormatPr defaultColWidth="11.28515625" defaultRowHeight="23.25"/>
  <cols>
    <col min="1" max="1" width="8" style="17" customWidth="1"/>
    <col min="2" max="2" width="9.5703125" style="17" customWidth="1"/>
    <col min="3" max="3" width="71" style="17" customWidth="1"/>
    <col min="4" max="4" width="12" style="17" customWidth="1"/>
    <col min="5" max="5" width="10.5703125" style="17" customWidth="1"/>
    <col min="6" max="6" width="15.5703125" style="17" customWidth="1"/>
    <col min="7" max="7" width="16.7109375" style="17" customWidth="1"/>
    <col min="8" max="8" width="15.5703125" style="17" customWidth="1"/>
    <col min="9" max="9" width="18.42578125" style="17" customWidth="1"/>
    <col min="10" max="10" width="17.5703125" style="17" bestFit="1" customWidth="1"/>
    <col min="11" max="11" width="20.42578125" style="150" customWidth="1"/>
    <col min="12" max="16384" width="11.28515625" style="17"/>
  </cols>
  <sheetData>
    <row r="1" spans="1:11" ht="27" customHeight="1">
      <c r="A1" s="1035" t="s">
        <v>5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7"/>
    </row>
    <row r="2" spans="1:11" ht="24.75" customHeight="1">
      <c r="A2" s="662" t="str">
        <f>SUM!A2</f>
        <v>ชื่อโครงการ / งานก่อสร้างอาคาร  SAMYAN APARTMENT AND HOTEL RAMA IV</v>
      </c>
      <c r="B2" s="663"/>
      <c r="C2" s="664"/>
      <c r="D2" s="665"/>
      <c r="E2" s="665"/>
      <c r="F2" s="666"/>
      <c r="G2" s="665"/>
      <c r="H2" s="666"/>
      <c r="I2" s="667"/>
      <c r="J2" s="668"/>
      <c r="K2" s="669"/>
    </row>
    <row r="3" spans="1:11" ht="24.75" customHeight="1">
      <c r="A3" s="662" t="str">
        <f>SUM!A3</f>
        <v xml:space="preserve">สถานที่ก่อสร้าง /  ถนนพระรามที่ 4 แขวงมหาพฤฒาราม เขตบางรัก กรุงเทพมหานคร     </v>
      </c>
      <c r="B3" s="663"/>
      <c r="C3" s="664"/>
      <c r="D3" s="665"/>
      <c r="E3" s="665"/>
      <c r="F3" s="666"/>
      <c r="G3" s="665"/>
      <c r="H3" s="666"/>
      <c r="I3" s="665"/>
      <c r="J3" s="668"/>
      <c r="K3" s="669"/>
    </row>
    <row r="4" spans="1:11" ht="24.75" customHeight="1">
      <c r="A4" s="662" t="str">
        <f>SUM!A4</f>
        <v>หน่วยงานเจ้าของโครงการ / บริษัท เซนิท แมนเนจเม้นต์ จำกัด</v>
      </c>
      <c r="B4" s="663"/>
      <c r="C4" s="664"/>
      <c r="D4" s="665"/>
      <c r="E4" s="665"/>
      <c r="F4" s="666"/>
      <c r="G4" s="665"/>
      <c r="H4" s="670"/>
      <c r="I4" s="671"/>
      <c r="J4" s="672"/>
      <c r="K4" s="669"/>
    </row>
    <row r="5" spans="1:11" ht="24.75" customHeight="1">
      <c r="A5" s="662" t="str">
        <f>SUM!A5</f>
        <v xml:space="preserve">ผู้ออกแบบ </v>
      </c>
      <c r="B5" s="673"/>
      <c r="C5" s="664"/>
      <c r="D5" s="674"/>
      <c r="E5" s="1038"/>
      <c r="F5" s="1038"/>
      <c r="G5" s="653" t="s">
        <v>479</v>
      </c>
      <c r="H5" s="666"/>
      <c r="I5" s="675"/>
      <c r="J5" s="668"/>
      <c r="K5" s="655"/>
    </row>
    <row r="6" spans="1:11" ht="24" thickBot="1">
      <c r="A6" s="676" t="s">
        <v>205</v>
      </c>
      <c r="B6" s="677"/>
      <c r="C6" s="678"/>
      <c r="D6" s="679"/>
      <c r="E6" s="680"/>
      <c r="F6" s="681"/>
      <c r="G6" s="680"/>
      <c r="H6" s="678"/>
      <c r="I6" s="678"/>
      <c r="J6" s="682"/>
      <c r="K6" s="683"/>
    </row>
    <row r="7" spans="1:11" ht="24" thickTop="1">
      <c r="A7" s="1021" t="s">
        <v>8</v>
      </c>
      <c r="B7" s="1023" t="s">
        <v>9</v>
      </c>
      <c r="C7" s="1024"/>
      <c r="D7" s="1039" t="s">
        <v>10</v>
      </c>
      <c r="E7" s="1041" t="s">
        <v>11</v>
      </c>
      <c r="F7" s="1029" t="s">
        <v>12</v>
      </c>
      <c r="G7" s="1030"/>
      <c r="H7" s="1029" t="s">
        <v>13</v>
      </c>
      <c r="I7" s="1030"/>
      <c r="J7" s="20" t="s">
        <v>19</v>
      </c>
      <c r="K7" s="1031" t="s">
        <v>20</v>
      </c>
    </row>
    <row r="8" spans="1:11" ht="24" thickBot="1">
      <c r="A8" s="1022"/>
      <c r="B8" s="1025"/>
      <c r="C8" s="1026"/>
      <c r="D8" s="1040"/>
      <c r="E8" s="1042"/>
      <c r="F8" s="22" t="s">
        <v>15</v>
      </c>
      <c r="G8" s="21" t="s">
        <v>16</v>
      </c>
      <c r="H8" s="22" t="s">
        <v>15</v>
      </c>
      <c r="I8" s="21" t="s">
        <v>16</v>
      </c>
      <c r="J8" s="21" t="s">
        <v>21</v>
      </c>
      <c r="K8" s="1032"/>
    </row>
    <row r="9" spans="1:11" ht="24" thickTop="1">
      <c r="A9" s="23">
        <v>4</v>
      </c>
      <c r="B9" s="24" t="s">
        <v>2</v>
      </c>
      <c r="C9" s="25"/>
      <c r="D9" s="26"/>
      <c r="E9" s="27"/>
      <c r="F9" s="26"/>
      <c r="G9" s="26"/>
      <c r="H9" s="26"/>
      <c r="I9" s="26"/>
      <c r="J9" s="26"/>
      <c r="K9" s="317"/>
    </row>
    <row r="10" spans="1:11">
      <c r="A10" s="28">
        <v>4.0999999999999996</v>
      </c>
      <c r="B10" s="29" t="s">
        <v>23</v>
      </c>
      <c r="C10" s="30"/>
      <c r="D10" s="31"/>
      <c r="E10" s="32"/>
      <c r="F10" s="31"/>
      <c r="G10" s="31"/>
      <c r="H10" s="31"/>
      <c r="I10" s="31"/>
      <c r="J10" s="31">
        <v>2143333.84</v>
      </c>
      <c r="K10" s="316"/>
    </row>
    <row r="11" spans="1:11">
      <c r="A11" s="28">
        <v>4.2</v>
      </c>
      <c r="B11" s="29" t="s">
        <v>27</v>
      </c>
      <c r="C11" s="30"/>
      <c r="D11" s="33"/>
      <c r="E11" s="34"/>
      <c r="F11" s="31"/>
      <c r="G11" s="31"/>
      <c r="H11" s="31"/>
      <c r="I11" s="31"/>
      <c r="J11" s="31">
        <v>476205</v>
      </c>
      <c r="K11" s="316"/>
    </row>
    <row r="12" spans="1:11">
      <c r="A12" s="28">
        <v>4.3</v>
      </c>
      <c r="B12" s="29" t="s">
        <v>32</v>
      </c>
      <c r="C12" s="30"/>
      <c r="D12" s="33"/>
      <c r="E12" s="34"/>
      <c r="F12" s="31"/>
      <c r="G12" s="31"/>
      <c r="H12" s="31"/>
      <c r="I12" s="31"/>
      <c r="J12" s="31">
        <v>6535200</v>
      </c>
      <c r="K12" s="316"/>
    </row>
    <row r="13" spans="1:11">
      <c r="A13" s="28">
        <v>4.4000000000000004</v>
      </c>
      <c r="B13" s="35" t="s">
        <v>33</v>
      </c>
      <c r="C13" s="36"/>
      <c r="D13" s="33"/>
      <c r="E13" s="37"/>
      <c r="F13" s="31"/>
      <c r="G13" s="31"/>
      <c r="H13" s="31"/>
      <c r="I13" s="31"/>
      <c r="J13" s="31">
        <v>5136564</v>
      </c>
      <c r="K13" s="318"/>
    </row>
    <row r="14" spans="1:11">
      <c r="A14" s="28">
        <v>4.5</v>
      </c>
      <c r="B14" s="29" t="s">
        <v>36</v>
      </c>
      <c r="C14" s="30"/>
      <c r="D14" s="33"/>
      <c r="E14" s="34"/>
      <c r="F14" s="31"/>
      <c r="G14" s="31"/>
      <c r="H14" s="31"/>
      <c r="I14" s="31"/>
      <c r="J14" s="31">
        <v>1156414</v>
      </c>
      <c r="K14" s="318"/>
    </row>
    <row r="15" spans="1:11">
      <c r="A15" s="39">
        <v>4.5999999999999996</v>
      </c>
      <c r="B15" s="38" t="s">
        <v>101</v>
      </c>
      <c r="C15" s="30"/>
      <c r="D15" s="31"/>
      <c r="E15" s="37"/>
      <c r="F15" s="31"/>
      <c r="G15" s="31"/>
      <c r="H15" s="31"/>
      <c r="I15" s="31"/>
      <c r="J15" s="31">
        <v>660824</v>
      </c>
      <c r="K15" s="318"/>
    </row>
    <row r="16" spans="1:11">
      <c r="A16" s="39">
        <v>4.7</v>
      </c>
      <c r="B16" s="38" t="s">
        <v>200</v>
      </c>
      <c r="C16" s="30"/>
      <c r="D16" s="31"/>
      <c r="E16" s="37"/>
      <c r="F16" s="31"/>
      <c r="G16" s="31"/>
      <c r="H16" s="31"/>
      <c r="I16" s="31"/>
      <c r="J16" s="31"/>
      <c r="K16" s="318"/>
    </row>
    <row r="17" spans="1:11">
      <c r="A17" s="39">
        <v>4.8</v>
      </c>
      <c r="B17" s="1033" t="s">
        <v>38</v>
      </c>
      <c r="C17" s="1034"/>
      <c r="D17" s="31"/>
      <c r="E17" s="37"/>
      <c r="F17" s="31"/>
      <c r="G17" s="31"/>
      <c r="H17" s="31"/>
      <c r="I17" s="31"/>
      <c r="J17" s="31">
        <v>478780</v>
      </c>
      <c r="K17" s="318"/>
    </row>
    <row r="18" spans="1:11" ht="24" thickBot="1">
      <c r="A18" s="40"/>
      <c r="B18" s="41"/>
      <c r="C18" s="42"/>
      <c r="D18" s="43"/>
      <c r="E18" s="44"/>
      <c r="F18" s="43"/>
      <c r="G18" s="43"/>
      <c r="H18" s="45"/>
      <c r="I18" s="43"/>
      <c r="J18" s="43"/>
      <c r="K18" s="319"/>
    </row>
    <row r="19" spans="1:11" ht="24.75" thickTop="1" thickBot="1">
      <c r="A19" s="46"/>
      <c r="B19" s="1027" t="s">
        <v>22</v>
      </c>
      <c r="C19" s="1028"/>
      <c r="D19" s="47"/>
      <c r="E19" s="48"/>
      <c r="F19" s="47"/>
      <c r="G19" s="49">
        <f>SUM(G9:G18)</f>
        <v>0</v>
      </c>
      <c r="H19" s="49"/>
      <c r="I19" s="49">
        <f>SUM(I9:I18)</f>
        <v>0</v>
      </c>
      <c r="J19" s="49">
        <f>SUM(J10:J18)</f>
        <v>16587320.84</v>
      </c>
      <c r="K19" s="320"/>
    </row>
    <row r="20" spans="1:11" ht="26.25" customHeight="1" thickTop="1">
      <c r="A20" s="50">
        <v>4.0999999999999996</v>
      </c>
      <c r="B20" s="51" t="s">
        <v>23</v>
      </c>
      <c r="C20" s="52"/>
      <c r="D20" s="53"/>
      <c r="E20" s="54"/>
      <c r="F20" s="53"/>
      <c r="G20" s="369">
        <f t="shared" ref="G20:G34" si="0">+D20*F20</f>
        <v>0</v>
      </c>
      <c r="H20" s="53"/>
      <c r="I20" s="369">
        <f>+D20*H20</f>
        <v>0</v>
      </c>
      <c r="J20" s="369">
        <f>+G20+I20</f>
        <v>0</v>
      </c>
      <c r="K20" s="321"/>
    </row>
    <row r="21" spans="1:11" s="376" customFormat="1" ht="46.5">
      <c r="A21" s="365"/>
      <c r="B21" s="366">
        <v>1</v>
      </c>
      <c r="C21" s="417" t="s">
        <v>448</v>
      </c>
      <c r="D21" s="415"/>
      <c r="E21" s="368" t="s">
        <v>24</v>
      </c>
      <c r="F21" s="415"/>
      <c r="G21" s="369">
        <f t="shared" si="0"/>
        <v>0</v>
      </c>
      <c r="H21" s="416"/>
      <c r="I21" s="369">
        <f>+D21*H21</f>
        <v>0</v>
      </c>
      <c r="J21" s="369">
        <f>+G21+I21</f>
        <v>0</v>
      </c>
      <c r="K21" s="370"/>
    </row>
    <row r="22" spans="1:11" s="376" customFormat="1" ht="46.5">
      <c r="A22" s="365"/>
      <c r="B22" s="366">
        <v>2</v>
      </c>
      <c r="C22" s="417" t="s">
        <v>252</v>
      </c>
      <c r="D22" s="418">
        <v>1551</v>
      </c>
      <c r="E22" s="368" t="s">
        <v>24</v>
      </c>
      <c r="F22" s="957">
        <v>300</v>
      </c>
      <c r="G22" s="369">
        <f t="shared" si="0"/>
        <v>465300</v>
      </c>
      <c r="H22" s="369">
        <v>120</v>
      </c>
      <c r="I22" s="369">
        <f t="shared" ref="I22:I34" si="1">+D22*H22</f>
        <v>186120</v>
      </c>
      <c r="J22" s="369">
        <f t="shared" ref="J22:J34" si="2">+G22+I22</f>
        <v>651420</v>
      </c>
      <c r="K22" s="370"/>
    </row>
    <row r="23" spans="1:11" s="376" customFormat="1">
      <c r="A23" s="365"/>
      <c r="B23" s="366">
        <v>3</v>
      </c>
      <c r="C23" s="417" t="s">
        <v>390</v>
      </c>
      <c r="D23" s="418">
        <v>725</v>
      </c>
      <c r="E23" s="368" t="s">
        <v>24</v>
      </c>
      <c r="F23" s="957">
        <v>300</v>
      </c>
      <c r="G23" s="369">
        <f t="shared" si="0"/>
        <v>217500</v>
      </c>
      <c r="H23" s="369">
        <v>150</v>
      </c>
      <c r="I23" s="369">
        <f t="shared" si="1"/>
        <v>108750</v>
      </c>
      <c r="J23" s="369">
        <f t="shared" si="2"/>
        <v>326250</v>
      </c>
      <c r="K23" s="945"/>
    </row>
    <row r="24" spans="1:11" s="376" customFormat="1" ht="42.75" customHeight="1">
      <c r="A24" s="365"/>
      <c r="B24" s="366">
        <v>4</v>
      </c>
      <c r="C24" s="417" t="s">
        <v>447</v>
      </c>
      <c r="D24" s="415">
        <v>270</v>
      </c>
      <c r="E24" s="368" t="s">
        <v>24</v>
      </c>
      <c r="F24" s="956">
        <v>250</v>
      </c>
      <c r="G24" s="369">
        <f t="shared" si="0"/>
        <v>67500</v>
      </c>
      <c r="H24" s="369">
        <v>150</v>
      </c>
      <c r="I24" s="369">
        <f t="shared" si="1"/>
        <v>40500</v>
      </c>
      <c r="J24" s="369">
        <f t="shared" si="2"/>
        <v>108000</v>
      </c>
      <c r="K24" s="945"/>
    </row>
    <row r="25" spans="1:11" s="376" customFormat="1" ht="40.9" customHeight="1">
      <c r="A25" s="365"/>
      <c r="B25" s="366">
        <v>5</v>
      </c>
      <c r="C25" s="417" t="s">
        <v>439</v>
      </c>
      <c r="D25" s="415">
        <v>103</v>
      </c>
      <c r="E25" s="368" t="s">
        <v>24</v>
      </c>
      <c r="F25" s="956">
        <f>F24</f>
        <v>250</v>
      </c>
      <c r="G25" s="369">
        <f t="shared" si="0"/>
        <v>25750</v>
      </c>
      <c r="H25" s="369">
        <f>H24</f>
        <v>150</v>
      </c>
      <c r="I25" s="369">
        <f t="shared" si="1"/>
        <v>15450</v>
      </c>
      <c r="J25" s="369">
        <f t="shared" si="2"/>
        <v>41200</v>
      </c>
      <c r="K25" s="945"/>
    </row>
    <row r="26" spans="1:11" s="376" customFormat="1" ht="45.75" customHeight="1">
      <c r="A26" s="365"/>
      <c r="B26" s="366">
        <v>6</v>
      </c>
      <c r="C26" s="417" t="s">
        <v>440</v>
      </c>
      <c r="D26" s="415">
        <v>107</v>
      </c>
      <c r="E26" s="368" t="s">
        <v>24</v>
      </c>
      <c r="F26" s="956">
        <f>F25</f>
        <v>250</v>
      </c>
      <c r="G26" s="369">
        <f t="shared" si="0"/>
        <v>26750</v>
      </c>
      <c r="H26" s="369">
        <f>H25</f>
        <v>150</v>
      </c>
      <c r="I26" s="369">
        <f t="shared" si="1"/>
        <v>16050</v>
      </c>
      <c r="J26" s="369">
        <f t="shared" si="2"/>
        <v>42800</v>
      </c>
      <c r="K26" s="945"/>
    </row>
    <row r="27" spans="1:11" s="376" customFormat="1" ht="40.15" customHeight="1">
      <c r="A27" s="365"/>
      <c r="B27" s="366">
        <v>7</v>
      </c>
      <c r="C27" s="417" t="s">
        <v>391</v>
      </c>
      <c r="D27" s="415"/>
      <c r="E27" s="368" t="s">
        <v>24</v>
      </c>
      <c r="F27" s="415"/>
      <c r="G27" s="369">
        <f t="shared" si="0"/>
        <v>0</v>
      </c>
      <c r="H27" s="369"/>
      <c r="I27" s="369">
        <f t="shared" si="1"/>
        <v>0</v>
      </c>
      <c r="J27" s="369">
        <f t="shared" si="2"/>
        <v>0</v>
      </c>
      <c r="K27" s="370"/>
    </row>
    <row r="28" spans="1:11" s="376" customFormat="1" ht="75.75" customHeight="1">
      <c r="A28" s="365"/>
      <c r="B28" s="366">
        <v>9</v>
      </c>
      <c r="C28" s="419" t="s">
        <v>441</v>
      </c>
      <c r="D28" s="367"/>
      <c r="E28" s="368" t="s">
        <v>24</v>
      </c>
      <c r="F28" s="416"/>
      <c r="G28" s="369">
        <f t="shared" si="0"/>
        <v>0</v>
      </c>
      <c r="H28" s="369"/>
      <c r="I28" s="369">
        <f t="shared" si="1"/>
        <v>0</v>
      </c>
      <c r="J28" s="369">
        <f t="shared" si="2"/>
        <v>0</v>
      </c>
      <c r="K28" s="370"/>
    </row>
    <row r="29" spans="1:11" s="376" customFormat="1" ht="23.65" customHeight="1">
      <c r="A29" s="365"/>
      <c r="B29" s="366">
        <v>10</v>
      </c>
      <c r="C29" s="423" t="s">
        <v>253</v>
      </c>
      <c r="D29" s="367">
        <f>D21+D23+D24+D25+D26</f>
        <v>1205</v>
      </c>
      <c r="E29" s="368" t="s">
        <v>24</v>
      </c>
      <c r="F29" s="415">
        <v>112.64</v>
      </c>
      <c r="G29" s="369">
        <f t="shared" si="0"/>
        <v>135731.20000000001</v>
      </c>
      <c r="H29" s="369"/>
      <c r="I29" s="369">
        <f t="shared" si="1"/>
        <v>0</v>
      </c>
      <c r="J29" s="369">
        <f t="shared" si="2"/>
        <v>135731.20000000001</v>
      </c>
      <c r="K29" s="370"/>
    </row>
    <row r="30" spans="1:11" s="376" customFormat="1">
      <c r="A30" s="365"/>
      <c r="B30" s="366">
        <v>11</v>
      </c>
      <c r="C30" s="414" t="s">
        <v>487</v>
      </c>
      <c r="D30" s="415">
        <f>D22</f>
        <v>1551</v>
      </c>
      <c r="E30" s="368" t="s">
        <v>24</v>
      </c>
      <c r="F30" s="939">
        <v>190.64</v>
      </c>
      <c r="G30" s="369">
        <f t="shared" si="0"/>
        <v>295682.63999999996</v>
      </c>
      <c r="H30" s="939"/>
      <c r="I30" s="369">
        <f t="shared" si="1"/>
        <v>0</v>
      </c>
      <c r="J30" s="369">
        <f t="shared" si="2"/>
        <v>295682.63999999996</v>
      </c>
      <c r="K30" s="938"/>
    </row>
    <row r="31" spans="1:11" s="376" customFormat="1">
      <c r="A31" s="420"/>
      <c r="B31" s="421">
        <v>12</v>
      </c>
      <c r="C31" s="414" t="s">
        <v>254</v>
      </c>
      <c r="D31" s="415">
        <f>D29</f>
        <v>1205</v>
      </c>
      <c r="E31" s="368" t="s">
        <v>24</v>
      </c>
      <c r="F31" s="415">
        <v>450</v>
      </c>
      <c r="G31" s="369">
        <f t="shared" si="0"/>
        <v>542250</v>
      </c>
      <c r="H31" s="369"/>
      <c r="I31" s="369">
        <f t="shared" si="1"/>
        <v>0</v>
      </c>
      <c r="J31" s="369">
        <f t="shared" si="2"/>
        <v>542250</v>
      </c>
      <c r="K31" s="422"/>
    </row>
    <row r="32" spans="1:11" s="376" customFormat="1">
      <c r="A32" s="365"/>
      <c r="B32" s="366" t="s">
        <v>395</v>
      </c>
      <c r="C32" s="414"/>
      <c r="D32" s="415"/>
      <c r="E32" s="368"/>
      <c r="F32" s="415"/>
      <c r="G32" s="369">
        <f t="shared" si="0"/>
        <v>0</v>
      </c>
      <c r="H32" s="369"/>
      <c r="I32" s="369">
        <f t="shared" si="1"/>
        <v>0</v>
      </c>
      <c r="J32" s="369">
        <f t="shared" si="2"/>
        <v>0</v>
      </c>
      <c r="K32" s="370"/>
    </row>
    <row r="33" spans="1:11" s="280" customFormat="1">
      <c r="A33" s="19"/>
      <c r="B33" s="55"/>
      <c r="C33" s="56"/>
      <c r="D33" s="31"/>
      <c r="E33" s="34"/>
      <c r="F33" s="31"/>
      <c r="G33" s="369">
        <f t="shared" si="0"/>
        <v>0</v>
      </c>
      <c r="H33" s="259"/>
      <c r="I33" s="369">
        <f t="shared" si="1"/>
        <v>0</v>
      </c>
      <c r="J33" s="369">
        <f t="shared" si="2"/>
        <v>0</v>
      </c>
      <c r="K33" s="316"/>
    </row>
    <row r="34" spans="1:11" ht="24" thickBot="1">
      <c r="A34" s="19"/>
      <c r="B34" s="55"/>
      <c r="C34" s="56"/>
      <c r="D34" s="31"/>
      <c r="E34" s="34"/>
      <c r="F34" s="31"/>
      <c r="G34" s="369">
        <f t="shared" si="0"/>
        <v>0</v>
      </c>
      <c r="H34" s="259"/>
      <c r="I34" s="369">
        <f t="shared" si="1"/>
        <v>0</v>
      </c>
      <c r="J34" s="369">
        <f t="shared" si="2"/>
        <v>0</v>
      </c>
      <c r="K34" s="316"/>
    </row>
    <row r="35" spans="1:11" ht="24.75" thickTop="1" thickBot="1">
      <c r="A35" s="60"/>
      <c r="B35" s="61"/>
      <c r="C35" s="62" t="s">
        <v>25</v>
      </c>
      <c r="D35" s="63"/>
      <c r="E35" s="64"/>
      <c r="F35" s="65"/>
      <c r="G35" s="63">
        <f>SUM(G20:G34)</f>
        <v>1776463.8399999999</v>
      </c>
      <c r="H35" s="63"/>
      <c r="I35" s="63">
        <f>SUM(I20:I34)</f>
        <v>366870</v>
      </c>
      <c r="J35" s="63">
        <f>SUM(J20:J34)</f>
        <v>2143333.84</v>
      </c>
      <c r="K35" s="322"/>
    </row>
    <row r="36" spans="1:11" ht="24" thickTop="1">
      <c r="A36" s="66">
        <v>4.2</v>
      </c>
      <c r="B36" s="67" t="s">
        <v>27</v>
      </c>
      <c r="C36" s="68"/>
      <c r="D36" s="122"/>
      <c r="E36" s="179"/>
      <c r="F36" s="59"/>
      <c r="G36" s="369">
        <f t="shared" ref="G36:G44" si="3">+D36*F36</f>
        <v>0</v>
      </c>
      <c r="H36" s="259"/>
      <c r="I36" s="369">
        <f t="shared" ref="I36:I44" si="4">+D36*H36</f>
        <v>0</v>
      </c>
      <c r="J36" s="369">
        <f t="shared" ref="J36:J44" si="5">+G36+I36</f>
        <v>0</v>
      </c>
      <c r="K36" s="323"/>
    </row>
    <row r="37" spans="1:11">
      <c r="A37" s="69"/>
      <c r="B37" s="235" t="s">
        <v>264</v>
      </c>
      <c r="C37" s="234" t="s">
        <v>263</v>
      </c>
      <c r="D37" s="233"/>
      <c r="E37" s="180" t="s">
        <v>24</v>
      </c>
      <c r="F37" s="59"/>
      <c r="G37" s="369">
        <f t="shared" si="3"/>
        <v>0</v>
      </c>
      <c r="H37" s="259"/>
      <c r="I37" s="369">
        <f t="shared" si="4"/>
        <v>0</v>
      </c>
      <c r="J37" s="369">
        <f t="shared" si="5"/>
        <v>0</v>
      </c>
      <c r="K37" s="413"/>
    </row>
    <row r="38" spans="1:11" s="280" customFormat="1" ht="69.75">
      <c r="A38" s="69"/>
      <c r="B38" s="55" t="s">
        <v>28</v>
      </c>
      <c r="C38" s="236" t="s">
        <v>442</v>
      </c>
      <c r="D38" s="754">
        <v>1224</v>
      </c>
      <c r="E38" s="180" t="s">
        <v>24</v>
      </c>
      <c r="F38" s="31">
        <v>255</v>
      </c>
      <c r="G38" s="369">
        <f t="shared" si="3"/>
        <v>312120</v>
      </c>
      <c r="H38" s="259"/>
      <c r="I38" s="369">
        <f t="shared" si="4"/>
        <v>0</v>
      </c>
      <c r="J38" s="369">
        <f t="shared" si="5"/>
        <v>312120</v>
      </c>
      <c r="K38" s="413"/>
    </row>
    <row r="39" spans="1:11" s="280" customFormat="1" ht="69.75">
      <c r="A39" s="69"/>
      <c r="B39" s="55" t="s">
        <v>29</v>
      </c>
      <c r="C39" s="236" t="s">
        <v>443</v>
      </c>
      <c r="D39" s="756">
        <v>375</v>
      </c>
      <c r="E39" s="70" t="s">
        <v>24</v>
      </c>
      <c r="F39" s="31">
        <v>275</v>
      </c>
      <c r="G39" s="369">
        <f t="shared" si="3"/>
        <v>103125</v>
      </c>
      <c r="H39" s="259">
        <f>H38</f>
        <v>0</v>
      </c>
      <c r="I39" s="369">
        <f t="shared" si="4"/>
        <v>0</v>
      </c>
      <c r="J39" s="369">
        <f t="shared" si="5"/>
        <v>103125</v>
      </c>
      <c r="K39" s="413"/>
    </row>
    <row r="40" spans="1:11" ht="69.75">
      <c r="A40" s="69"/>
      <c r="B40" s="55" t="s">
        <v>30</v>
      </c>
      <c r="C40" s="236" t="s">
        <v>449</v>
      </c>
      <c r="D40" s="753">
        <v>2032</v>
      </c>
      <c r="E40" s="70" t="s">
        <v>24</v>
      </c>
      <c r="F40" s="31">
        <v>30</v>
      </c>
      <c r="G40" s="369">
        <f t="shared" si="3"/>
        <v>60960</v>
      </c>
      <c r="H40" s="259">
        <v>120</v>
      </c>
      <c r="I40" s="369"/>
      <c r="J40" s="369">
        <f t="shared" si="5"/>
        <v>60960</v>
      </c>
      <c r="K40" s="413"/>
    </row>
    <row r="41" spans="1:11" ht="46.5">
      <c r="A41" s="194"/>
      <c r="B41" s="41" t="s">
        <v>126</v>
      </c>
      <c r="C41" s="196" t="s">
        <v>265</v>
      </c>
      <c r="D41" s="755">
        <v>0</v>
      </c>
      <c r="E41" s="195" t="s">
        <v>24</v>
      </c>
      <c r="F41" s="43"/>
      <c r="G41" s="369">
        <f t="shared" si="3"/>
        <v>0</v>
      </c>
      <c r="H41" s="259"/>
      <c r="I41" s="369">
        <f t="shared" si="4"/>
        <v>0</v>
      </c>
      <c r="J41" s="369">
        <f t="shared" si="5"/>
        <v>0</v>
      </c>
      <c r="K41" s="413"/>
    </row>
    <row r="42" spans="1:11" s="280" customFormat="1">
      <c r="A42" s="28"/>
      <c r="B42" s="55"/>
      <c r="C42" s="42" t="s">
        <v>431</v>
      </c>
      <c r="D42" s="958"/>
      <c r="E42" s="180" t="s">
        <v>26</v>
      </c>
      <c r="F42" s="31"/>
      <c r="G42" s="369">
        <f t="shared" si="3"/>
        <v>0</v>
      </c>
      <c r="H42" s="259">
        <v>0</v>
      </c>
      <c r="I42" s="369">
        <f t="shared" si="4"/>
        <v>0</v>
      </c>
      <c r="J42" s="369">
        <f t="shared" si="5"/>
        <v>0</v>
      </c>
      <c r="K42" s="945"/>
    </row>
    <row r="43" spans="1:11" s="280" customFormat="1">
      <c r="A43" s="28"/>
      <c r="B43" s="55"/>
      <c r="C43" s="42" t="s">
        <v>209</v>
      </c>
      <c r="D43" s="754">
        <f>D38+D39</f>
        <v>1599</v>
      </c>
      <c r="E43" s="180" t="s">
        <v>24</v>
      </c>
      <c r="F43" s="31"/>
      <c r="G43" s="369">
        <f t="shared" si="3"/>
        <v>0</v>
      </c>
      <c r="H43" s="259"/>
      <c r="I43" s="369">
        <f t="shared" si="4"/>
        <v>0</v>
      </c>
      <c r="J43" s="369">
        <f t="shared" si="5"/>
        <v>0</v>
      </c>
      <c r="K43" s="413"/>
    </row>
    <row r="44" spans="1:11" s="280" customFormat="1" ht="24" thickBot="1">
      <c r="A44" s="752"/>
      <c r="B44" s="90"/>
      <c r="C44" s="42" t="s">
        <v>190</v>
      </c>
      <c r="D44" s="757">
        <f>D40+D41</f>
        <v>2032</v>
      </c>
      <c r="E44" s="758" t="s">
        <v>24</v>
      </c>
      <c r="F44" s="71"/>
      <c r="G44" s="369">
        <f t="shared" si="3"/>
        <v>0</v>
      </c>
      <c r="H44" s="259"/>
      <c r="I44" s="369">
        <f t="shared" si="4"/>
        <v>0</v>
      </c>
      <c r="J44" s="369">
        <f t="shared" si="5"/>
        <v>0</v>
      </c>
      <c r="K44" s="413"/>
    </row>
    <row r="45" spans="1:11" ht="24.75" thickTop="1" thickBot="1">
      <c r="A45" s="72"/>
      <c r="B45" s="61"/>
      <c r="C45" s="62" t="s">
        <v>31</v>
      </c>
      <c r="D45" s="63"/>
      <c r="E45" s="64"/>
      <c r="F45" s="65"/>
      <c r="G45" s="63">
        <f>SUM(G36:G44)</f>
        <v>476205</v>
      </c>
      <c r="H45" s="63"/>
      <c r="I45" s="63">
        <f>SUM(I36:I44)</f>
        <v>0</v>
      </c>
      <c r="J45" s="63">
        <f>SUM(J36:J44)</f>
        <v>476205</v>
      </c>
      <c r="K45" s="327"/>
    </row>
    <row r="46" spans="1:11" s="280" customFormat="1" ht="24" thickTop="1">
      <c r="A46" s="73">
        <v>4.3</v>
      </c>
      <c r="B46" s="306" t="s">
        <v>32</v>
      </c>
      <c r="C46" s="307"/>
      <c r="D46" s="74"/>
      <c r="E46" s="75"/>
      <c r="F46" s="53"/>
      <c r="G46" s="369">
        <f t="shared" ref="G46:G80" si="6">+D46*F46</f>
        <v>0</v>
      </c>
      <c r="H46" s="259"/>
      <c r="I46" s="369">
        <f>+D46*H46</f>
        <v>0</v>
      </c>
      <c r="J46" s="369">
        <f>+G46+I46</f>
        <v>0</v>
      </c>
      <c r="K46" s="328"/>
    </row>
    <row r="47" spans="1:11" s="280" customFormat="1" ht="22.5" customHeight="1">
      <c r="A47" s="19"/>
      <c r="B47" s="55" t="s">
        <v>53</v>
      </c>
      <c r="C47" s="185" t="s">
        <v>409</v>
      </c>
      <c r="D47" s="31">
        <v>1026</v>
      </c>
      <c r="E47" s="34" t="s">
        <v>24</v>
      </c>
      <c r="F47" s="31">
        <v>100</v>
      </c>
      <c r="G47" s="369">
        <f t="shared" si="6"/>
        <v>102600</v>
      </c>
      <c r="H47" s="259">
        <v>90</v>
      </c>
      <c r="I47" s="369">
        <f>+D47*H47</f>
        <v>92340</v>
      </c>
      <c r="J47" s="369">
        <f>+G47+I47</f>
        <v>194940</v>
      </c>
      <c r="K47" s="324"/>
    </row>
    <row r="48" spans="1:11" s="280" customFormat="1">
      <c r="A48" s="19"/>
      <c r="B48" s="55" t="s">
        <v>54</v>
      </c>
      <c r="C48" s="185" t="s">
        <v>482</v>
      </c>
      <c r="D48" s="57">
        <v>3620</v>
      </c>
      <c r="E48" s="34" t="s">
        <v>24</v>
      </c>
      <c r="F48" s="940">
        <v>520</v>
      </c>
      <c r="G48" s="369">
        <f t="shared" si="6"/>
        <v>1882400</v>
      </c>
      <c r="H48" s="940">
        <v>180</v>
      </c>
      <c r="I48" s="369">
        <f t="shared" ref="I48:I80" si="7">+D48*H48</f>
        <v>651600</v>
      </c>
      <c r="J48" s="369">
        <f t="shared" ref="J48:J80" si="8">+G48+I48</f>
        <v>2534000</v>
      </c>
      <c r="K48" s="324"/>
    </row>
    <row r="49" spans="1:11" s="280" customFormat="1">
      <c r="A49" s="19"/>
      <c r="B49" s="55" t="s">
        <v>55</v>
      </c>
      <c r="C49" s="185" t="s">
        <v>484</v>
      </c>
      <c r="D49" s="57">
        <v>2565</v>
      </c>
      <c r="E49" s="34" t="s">
        <v>24</v>
      </c>
      <c r="F49" s="940">
        <v>520</v>
      </c>
      <c r="G49" s="369">
        <f t="shared" si="6"/>
        <v>1333800</v>
      </c>
      <c r="H49" s="940">
        <v>180</v>
      </c>
      <c r="I49" s="369">
        <f t="shared" si="7"/>
        <v>461700</v>
      </c>
      <c r="J49" s="369">
        <f t="shared" si="8"/>
        <v>1795500</v>
      </c>
      <c r="K49" s="324"/>
    </row>
    <row r="50" spans="1:11" s="280" customFormat="1">
      <c r="A50" s="19"/>
      <c r="B50" s="55" t="s">
        <v>56</v>
      </c>
      <c r="C50" s="185" t="s">
        <v>181</v>
      </c>
      <c r="D50" s="57">
        <v>0</v>
      </c>
      <c r="E50" s="34" t="s">
        <v>24</v>
      </c>
      <c r="F50" s="31"/>
      <c r="G50" s="369">
        <f t="shared" si="6"/>
        <v>0</v>
      </c>
      <c r="H50" s="259"/>
      <c r="I50" s="369">
        <f t="shared" si="7"/>
        <v>0</v>
      </c>
      <c r="J50" s="369">
        <f t="shared" si="8"/>
        <v>0</v>
      </c>
      <c r="K50" s="324"/>
    </row>
    <row r="51" spans="1:11" s="280" customFormat="1">
      <c r="A51" s="19"/>
      <c r="B51" s="55"/>
      <c r="C51" s="185" t="s">
        <v>483</v>
      </c>
      <c r="D51" s="57">
        <v>6296</v>
      </c>
      <c r="E51" s="34" t="s">
        <v>24</v>
      </c>
      <c r="F51" s="260">
        <v>35</v>
      </c>
      <c r="G51" s="369">
        <f t="shared" si="6"/>
        <v>220360</v>
      </c>
      <c r="H51" s="260">
        <v>35</v>
      </c>
      <c r="I51" s="369">
        <f t="shared" si="7"/>
        <v>220360</v>
      </c>
      <c r="J51" s="369">
        <f t="shared" si="8"/>
        <v>440720</v>
      </c>
      <c r="K51" s="325"/>
    </row>
    <row r="52" spans="1:11" s="280" customFormat="1">
      <c r="A52" s="19"/>
      <c r="B52" s="55"/>
      <c r="C52" s="185" t="s">
        <v>189</v>
      </c>
      <c r="D52" s="57"/>
      <c r="E52" s="34" t="s">
        <v>26</v>
      </c>
      <c r="F52" s="31"/>
      <c r="G52" s="369">
        <f t="shared" si="6"/>
        <v>0</v>
      </c>
      <c r="H52" s="259"/>
      <c r="I52" s="369">
        <f t="shared" si="7"/>
        <v>0</v>
      </c>
      <c r="J52" s="369">
        <f t="shared" si="8"/>
        <v>0</v>
      </c>
      <c r="K52" s="325"/>
    </row>
    <row r="53" spans="1:11" s="80" customFormat="1" ht="42">
      <c r="A53" s="76"/>
      <c r="B53" s="77" t="s">
        <v>122</v>
      </c>
      <c r="C53" s="186" t="s">
        <v>426</v>
      </c>
      <c r="D53" s="78">
        <v>0</v>
      </c>
      <c r="E53" s="79" t="s">
        <v>24</v>
      </c>
      <c r="F53" s="78"/>
      <c r="G53" s="369">
        <f t="shared" si="6"/>
        <v>0</v>
      </c>
      <c r="H53" s="259"/>
      <c r="I53" s="369">
        <f t="shared" si="7"/>
        <v>0</v>
      </c>
      <c r="J53" s="369">
        <f t="shared" si="8"/>
        <v>0</v>
      </c>
      <c r="K53" s="329"/>
    </row>
    <row r="54" spans="1:11" s="80" customFormat="1">
      <c r="A54" s="76"/>
      <c r="B54" s="77" t="s">
        <v>123</v>
      </c>
      <c r="C54" s="187" t="s">
        <v>182</v>
      </c>
      <c r="D54" s="81">
        <v>0</v>
      </c>
      <c r="E54" s="79" t="s">
        <v>24</v>
      </c>
      <c r="F54" s="78"/>
      <c r="G54" s="369">
        <f t="shared" si="6"/>
        <v>0</v>
      </c>
      <c r="H54" s="884"/>
      <c r="I54" s="369">
        <f t="shared" si="7"/>
        <v>0</v>
      </c>
      <c r="J54" s="369">
        <f t="shared" si="8"/>
        <v>0</v>
      </c>
      <c r="K54" s="331"/>
    </row>
    <row r="55" spans="1:11">
      <c r="A55" s="879"/>
      <c r="B55" s="761" t="s">
        <v>124</v>
      </c>
      <c r="C55" s="880" t="s">
        <v>183</v>
      </c>
      <c r="D55" s="881">
        <v>0</v>
      </c>
      <c r="E55" s="764" t="s">
        <v>24</v>
      </c>
      <c r="F55" s="882"/>
      <c r="G55" s="369">
        <f t="shared" si="6"/>
        <v>0</v>
      </c>
      <c r="H55" s="259"/>
      <c r="I55" s="369">
        <f t="shared" si="7"/>
        <v>0</v>
      </c>
      <c r="J55" s="369">
        <f t="shared" si="8"/>
        <v>0</v>
      </c>
      <c r="K55" s="883"/>
    </row>
    <row r="56" spans="1:11">
      <c r="A56" s="82"/>
      <c r="B56" s="55" t="s">
        <v>125</v>
      </c>
      <c r="C56" s="193" t="s">
        <v>184</v>
      </c>
      <c r="D56" s="57">
        <v>0</v>
      </c>
      <c r="E56" s="34" t="s">
        <v>24</v>
      </c>
      <c r="F56" s="31"/>
      <c r="G56" s="369">
        <f t="shared" si="6"/>
        <v>0</v>
      </c>
      <c r="H56" s="259"/>
      <c r="I56" s="369">
        <f t="shared" si="7"/>
        <v>0</v>
      </c>
      <c r="J56" s="369">
        <f t="shared" si="8"/>
        <v>0</v>
      </c>
      <c r="K56" s="330"/>
    </row>
    <row r="57" spans="1:11">
      <c r="A57" s="82"/>
      <c r="B57" s="55" t="s">
        <v>127</v>
      </c>
      <c r="C57" s="193" t="s">
        <v>185</v>
      </c>
      <c r="D57" s="57">
        <v>0</v>
      </c>
      <c r="E57" s="34" t="s">
        <v>24</v>
      </c>
      <c r="F57" s="941"/>
      <c r="G57" s="369">
        <f t="shared" si="6"/>
        <v>0</v>
      </c>
      <c r="H57" s="259"/>
      <c r="I57" s="369">
        <f t="shared" si="7"/>
        <v>0</v>
      </c>
      <c r="J57" s="369">
        <f t="shared" si="8"/>
        <v>0</v>
      </c>
      <c r="K57" s="330"/>
    </row>
    <row r="58" spans="1:11">
      <c r="A58" s="82"/>
      <c r="B58" s="83" t="s">
        <v>128</v>
      </c>
      <c r="C58" s="189" t="s">
        <v>186</v>
      </c>
      <c r="D58" s="57">
        <v>0</v>
      </c>
      <c r="E58" s="34" t="s">
        <v>68</v>
      </c>
      <c r="F58" s="941"/>
      <c r="G58" s="369">
        <f t="shared" si="6"/>
        <v>0</v>
      </c>
      <c r="H58" s="259"/>
      <c r="I58" s="369">
        <f t="shared" si="7"/>
        <v>0</v>
      </c>
      <c r="J58" s="369">
        <f t="shared" si="8"/>
        <v>0</v>
      </c>
      <c r="K58" s="330"/>
    </row>
    <row r="59" spans="1:11">
      <c r="A59" s="82"/>
      <c r="B59" s="55" t="s">
        <v>129</v>
      </c>
      <c r="C59" s="188" t="s">
        <v>187</v>
      </c>
      <c r="D59" s="84">
        <v>0</v>
      </c>
      <c r="E59" s="85" t="s">
        <v>26</v>
      </c>
      <c r="F59" s="942"/>
      <c r="G59" s="369">
        <f t="shared" si="6"/>
        <v>0</v>
      </c>
      <c r="H59" s="259"/>
      <c r="I59" s="369">
        <f t="shared" si="7"/>
        <v>0</v>
      </c>
      <c r="J59" s="369">
        <f t="shared" si="8"/>
        <v>0</v>
      </c>
      <c r="K59" s="330"/>
    </row>
    <row r="60" spans="1:11">
      <c r="A60" s="82"/>
      <c r="B60" s="41" t="s">
        <v>130</v>
      </c>
      <c r="C60" s="188" t="s">
        <v>188</v>
      </c>
      <c r="D60" s="57">
        <v>0</v>
      </c>
      <c r="E60" s="34" t="s">
        <v>24</v>
      </c>
      <c r="F60" s="941"/>
      <c r="G60" s="369">
        <f t="shared" si="6"/>
        <v>0</v>
      </c>
      <c r="H60" s="259"/>
      <c r="I60" s="369">
        <f t="shared" si="7"/>
        <v>0</v>
      </c>
      <c r="J60" s="369">
        <f t="shared" si="8"/>
        <v>0</v>
      </c>
      <c r="K60" s="330"/>
    </row>
    <row r="61" spans="1:11">
      <c r="A61" s="190"/>
      <c r="B61" s="38" t="s">
        <v>131</v>
      </c>
      <c r="C61" s="191"/>
      <c r="D61" s="87">
        <v>0</v>
      </c>
      <c r="E61" s="192"/>
      <c r="F61" s="943"/>
      <c r="G61" s="369">
        <f t="shared" si="6"/>
        <v>0</v>
      </c>
      <c r="H61" s="259"/>
      <c r="I61" s="369">
        <f t="shared" si="7"/>
        <v>0</v>
      </c>
      <c r="J61" s="369">
        <f t="shared" si="8"/>
        <v>0</v>
      </c>
      <c r="K61" s="331"/>
    </row>
    <row r="62" spans="1:11" ht="30" customHeight="1">
      <c r="A62" s="86"/>
      <c r="B62" s="217">
        <v>1</v>
      </c>
      <c r="C62" s="218" t="s">
        <v>255</v>
      </c>
      <c r="D62" s="88">
        <v>0</v>
      </c>
      <c r="E62" s="34" t="s">
        <v>24</v>
      </c>
      <c r="F62" s="314"/>
      <c r="G62" s="369">
        <f t="shared" si="6"/>
        <v>0</v>
      </c>
      <c r="H62" s="259"/>
      <c r="I62" s="369">
        <f t="shared" si="7"/>
        <v>0</v>
      </c>
      <c r="J62" s="369">
        <f t="shared" si="8"/>
        <v>0</v>
      </c>
      <c r="K62" s="329"/>
    </row>
    <row r="63" spans="1:11" ht="51" customHeight="1">
      <c r="A63" s="86"/>
      <c r="B63" s="217">
        <v>2</v>
      </c>
      <c r="C63" s="232" t="s">
        <v>444</v>
      </c>
      <c r="D63" s="313"/>
      <c r="E63" s="34" t="s">
        <v>24</v>
      </c>
      <c r="F63" s="959"/>
      <c r="G63" s="369">
        <f t="shared" si="6"/>
        <v>0</v>
      </c>
      <c r="H63" s="259"/>
      <c r="I63" s="369">
        <f t="shared" si="7"/>
        <v>0</v>
      </c>
      <c r="J63" s="369">
        <f t="shared" si="8"/>
        <v>0</v>
      </c>
      <c r="K63" s="946"/>
    </row>
    <row r="64" spans="1:11" ht="57" customHeight="1">
      <c r="A64" s="86"/>
      <c r="B64" s="217">
        <v>3</v>
      </c>
      <c r="C64" s="232" t="s">
        <v>445</v>
      </c>
      <c r="D64" s="88"/>
      <c r="E64" s="34" t="s">
        <v>24</v>
      </c>
      <c r="F64" s="959">
        <f>F63</f>
        <v>0</v>
      </c>
      <c r="G64" s="369">
        <f t="shared" si="6"/>
        <v>0</v>
      </c>
      <c r="H64" s="259"/>
      <c r="I64" s="369">
        <f t="shared" si="7"/>
        <v>0</v>
      </c>
      <c r="J64" s="369">
        <f t="shared" si="8"/>
        <v>0</v>
      </c>
      <c r="K64" s="946"/>
    </row>
    <row r="65" spans="1:11" ht="57" customHeight="1">
      <c r="A65" s="86"/>
      <c r="B65" s="217">
        <v>4</v>
      </c>
      <c r="C65" s="232" t="s">
        <v>446</v>
      </c>
      <c r="D65" s="88"/>
      <c r="E65" s="34" t="s">
        <v>24</v>
      </c>
      <c r="F65" s="959">
        <f>F64</f>
        <v>0</v>
      </c>
      <c r="G65" s="369">
        <f t="shared" si="6"/>
        <v>0</v>
      </c>
      <c r="H65" s="259"/>
      <c r="I65" s="369">
        <f t="shared" si="7"/>
        <v>0</v>
      </c>
      <c r="J65" s="369">
        <f t="shared" si="8"/>
        <v>0</v>
      </c>
      <c r="K65" s="946"/>
    </row>
    <row r="66" spans="1:11" ht="46.5">
      <c r="A66" s="86"/>
      <c r="B66" s="217">
        <v>5</v>
      </c>
      <c r="C66" s="232" t="s">
        <v>451</v>
      </c>
      <c r="D66" s="88"/>
      <c r="E66" s="34" t="s">
        <v>24</v>
      </c>
      <c r="F66" s="959"/>
      <c r="G66" s="369"/>
      <c r="H66" s="259"/>
      <c r="I66" s="369"/>
      <c r="J66" s="369">
        <f t="shared" si="8"/>
        <v>0</v>
      </c>
      <c r="K66" s="946"/>
    </row>
    <row r="67" spans="1:11" s="280" customFormat="1">
      <c r="A67" s="86"/>
      <c r="B67" s="217">
        <v>6</v>
      </c>
      <c r="C67" s="218" t="s">
        <v>256</v>
      </c>
      <c r="D67" s="313">
        <v>1431</v>
      </c>
      <c r="E67" s="34" t="s">
        <v>24</v>
      </c>
      <c r="F67" s="262">
        <f>F26</f>
        <v>250</v>
      </c>
      <c r="G67" s="369">
        <f t="shared" si="6"/>
        <v>357750</v>
      </c>
      <c r="H67" s="260">
        <v>250</v>
      </c>
      <c r="I67" s="369"/>
      <c r="J67" s="369">
        <f t="shared" si="8"/>
        <v>357750</v>
      </c>
      <c r="K67" s="945"/>
    </row>
    <row r="68" spans="1:11" s="280" customFormat="1">
      <c r="A68" s="86"/>
      <c r="B68" s="217">
        <v>7</v>
      </c>
      <c r="C68" s="218" t="s">
        <v>392</v>
      </c>
      <c r="D68" s="313">
        <v>800</v>
      </c>
      <c r="E68" s="34" t="s">
        <v>24</v>
      </c>
      <c r="F68" s="262">
        <f>F67</f>
        <v>250</v>
      </c>
      <c r="G68" s="369">
        <f t="shared" si="6"/>
        <v>200000</v>
      </c>
      <c r="H68" s="260">
        <f>H67</f>
        <v>250</v>
      </c>
      <c r="I68" s="369">
        <f t="shared" si="7"/>
        <v>200000</v>
      </c>
      <c r="J68" s="369">
        <f t="shared" si="8"/>
        <v>400000</v>
      </c>
      <c r="K68" s="945"/>
    </row>
    <row r="69" spans="1:11" s="280" customFormat="1">
      <c r="A69" s="86"/>
      <c r="B69" s="217">
        <v>8</v>
      </c>
      <c r="C69" s="218" t="s">
        <v>257</v>
      </c>
      <c r="D69" s="313">
        <v>1189</v>
      </c>
      <c r="E69" s="34" t="s">
        <v>24</v>
      </c>
      <c r="F69" s="261">
        <v>100</v>
      </c>
      <c r="G69" s="369">
        <f t="shared" si="6"/>
        <v>118900</v>
      </c>
      <c r="H69" s="261">
        <v>50</v>
      </c>
      <c r="I69" s="369">
        <f t="shared" si="7"/>
        <v>59450</v>
      </c>
      <c r="J69" s="369">
        <f t="shared" si="8"/>
        <v>178350</v>
      </c>
      <c r="K69" s="329"/>
    </row>
    <row r="70" spans="1:11" s="280" customFormat="1">
      <c r="A70" s="86"/>
      <c r="B70" s="217">
        <v>9</v>
      </c>
      <c r="C70" s="218" t="s">
        <v>258</v>
      </c>
      <c r="D70" s="313">
        <v>1095</v>
      </c>
      <c r="E70" s="34" t="s">
        <v>26</v>
      </c>
      <c r="F70" s="261">
        <v>60</v>
      </c>
      <c r="G70" s="369">
        <f t="shared" si="6"/>
        <v>65700</v>
      </c>
      <c r="H70" s="261">
        <v>40</v>
      </c>
      <c r="I70" s="369">
        <f t="shared" si="7"/>
        <v>43800</v>
      </c>
      <c r="J70" s="369">
        <f t="shared" si="8"/>
        <v>109500</v>
      </c>
      <c r="K70" s="329"/>
    </row>
    <row r="71" spans="1:11" s="280" customFormat="1">
      <c r="A71" s="86"/>
      <c r="B71" s="217">
        <v>10</v>
      </c>
      <c r="C71" s="218" t="s">
        <v>259</v>
      </c>
      <c r="D71" s="313">
        <v>570</v>
      </c>
      <c r="E71" s="34" t="s">
        <v>26</v>
      </c>
      <c r="F71" s="261">
        <v>60</v>
      </c>
      <c r="G71" s="369">
        <f t="shared" si="6"/>
        <v>34200</v>
      </c>
      <c r="H71" s="261">
        <v>40</v>
      </c>
      <c r="I71" s="369">
        <f t="shared" si="7"/>
        <v>22800</v>
      </c>
      <c r="J71" s="369">
        <f t="shared" si="8"/>
        <v>57000</v>
      </c>
      <c r="K71" s="329"/>
    </row>
    <row r="72" spans="1:11" s="280" customFormat="1">
      <c r="A72" s="86"/>
      <c r="B72" s="217">
        <v>11</v>
      </c>
      <c r="C72" s="218" t="s">
        <v>260</v>
      </c>
      <c r="D72" s="313"/>
      <c r="E72" s="34" t="s">
        <v>24</v>
      </c>
      <c r="F72" s="261"/>
      <c r="G72" s="369">
        <f t="shared" si="6"/>
        <v>0</v>
      </c>
      <c r="H72" s="261"/>
      <c r="I72" s="369">
        <f t="shared" si="7"/>
        <v>0</v>
      </c>
      <c r="J72" s="369">
        <f t="shared" si="8"/>
        <v>0</v>
      </c>
      <c r="K72" s="329"/>
    </row>
    <row r="73" spans="1:11" s="280" customFormat="1">
      <c r="A73" s="86"/>
      <c r="B73" s="217">
        <v>12</v>
      </c>
      <c r="C73" s="218" t="s">
        <v>262</v>
      </c>
      <c r="D73" s="313"/>
      <c r="E73" s="34" t="s">
        <v>24</v>
      </c>
      <c r="F73" s="959">
        <f>F66</f>
        <v>0</v>
      </c>
      <c r="G73" s="369">
        <f t="shared" si="6"/>
        <v>0</v>
      </c>
      <c r="H73" s="259"/>
      <c r="I73" s="369">
        <f t="shared" si="7"/>
        <v>0</v>
      </c>
      <c r="J73" s="369">
        <f t="shared" si="8"/>
        <v>0</v>
      </c>
      <c r="K73" s="946"/>
    </row>
    <row r="74" spans="1:11" s="376" customFormat="1">
      <c r="A74" s="371"/>
      <c r="B74" s="372">
        <v>13</v>
      </c>
      <c r="C74" s="373" t="s">
        <v>261</v>
      </c>
      <c r="D74" s="374">
        <v>2230</v>
      </c>
      <c r="E74" s="368" t="s">
        <v>24</v>
      </c>
      <c r="F74" s="944">
        <v>41</v>
      </c>
      <c r="G74" s="369">
        <f t="shared" si="6"/>
        <v>91430</v>
      </c>
      <c r="H74" s="369"/>
      <c r="I74" s="369">
        <f t="shared" si="7"/>
        <v>0</v>
      </c>
      <c r="J74" s="369">
        <f t="shared" si="8"/>
        <v>91430</v>
      </c>
      <c r="K74" s="375"/>
    </row>
    <row r="75" spans="1:11" s="280" customFormat="1" ht="46.5">
      <c r="A75" s="86"/>
      <c r="B75" s="217">
        <v>14</v>
      </c>
      <c r="C75" s="232" t="s">
        <v>393</v>
      </c>
      <c r="D75" s="960">
        <v>478</v>
      </c>
      <c r="E75" s="34" t="s">
        <v>24</v>
      </c>
      <c r="F75" s="314">
        <v>425</v>
      </c>
      <c r="G75" s="369">
        <f t="shared" si="6"/>
        <v>203150</v>
      </c>
      <c r="H75" s="259">
        <v>50</v>
      </c>
      <c r="I75" s="369">
        <f t="shared" si="7"/>
        <v>23900</v>
      </c>
      <c r="J75" s="369">
        <f t="shared" si="8"/>
        <v>227050</v>
      </c>
      <c r="K75" s="945"/>
    </row>
    <row r="76" spans="1:11" s="280" customFormat="1" ht="46.5">
      <c r="A76" s="86"/>
      <c r="B76" s="217">
        <v>15</v>
      </c>
      <c r="C76" s="232" t="s">
        <v>450</v>
      </c>
      <c r="D76" s="960"/>
      <c r="E76" s="34" t="s">
        <v>26</v>
      </c>
      <c r="F76" s="314"/>
      <c r="G76" s="369">
        <f t="shared" si="6"/>
        <v>0</v>
      </c>
      <c r="H76" s="259"/>
      <c r="I76" s="369">
        <f t="shared" si="7"/>
        <v>0</v>
      </c>
      <c r="J76" s="369">
        <f t="shared" si="8"/>
        <v>0</v>
      </c>
      <c r="K76" s="964"/>
    </row>
    <row r="77" spans="1:11">
      <c r="A77" s="86"/>
      <c r="B77" s="217">
        <v>16</v>
      </c>
      <c r="C77" s="218" t="s">
        <v>394</v>
      </c>
      <c r="D77" s="960">
        <v>784</v>
      </c>
      <c r="E77" s="34" t="s">
        <v>26</v>
      </c>
      <c r="F77" s="314">
        <v>100</v>
      </c>
      <c r="G77" s="369">
        <f t="shared" si="6"/>
        <v>78400</v>
      </c>
      <c r="H77" s="259">
        <v>90</v>
      </c>
      <c r="I77" s="369">
        <f t="shared" si="7"/>
        <v>70560</v>
      </c>
      <c r="J77" s="369">
        <f t="shared" si="8"/>
        <v>148960</v>
      </c>
      <c r="K77" s="945"/>
    </row>
    <row r="78" spans="1:11" s="312" customFormat="1">
      <c r="A78" s="308"/>
      <c r="B78" s="309" t="s">
        <v>395</v>
      </c>
      <c r="C78" s="310" t="s">
        <v>408</v>
      </c>
      <c r="D78" s="424"/>
      <c r="E78" s="311" t="s">
        <v>26</v>
      </c>
      <c r="F78" s="396"/>
      <c r="G78" s="735"/>
      <c r="H78" s="304"/>
      <c r="I78" s="735"/>
      <c r="J78" s="735"/>
      <c r="K78" s="332"/>
    </row>
    <row r="79" spans="1:11" s="305" customFormat="1">
      <c r="A79" s="308"/>
      <c r="B79" s="309" t="s">
        <v>395</v>
      </c>
      <c r="C79" s="310" t="s">
        <v>462</v>
      </c>
      <c r="D79" s="395"/>
      <c r="E79" s="311" t="s">
        <v>24</v>
      </c>
      <c r="F79" s="396"/>
      <c r="G79" s="735"/>
      <c r="H79" s="304"/>
      <c r="I79" s="735"/>
      <c r="J79" s="735"/>
      <c r="K79" s="332"/>
    </row>
    <row r="80" spans="1:11" ht="24" thickBot="1">
      <c r="A80" s="89"/>
      <c r="B80" s="90"/>
      <c r="C80" s="257"/>
      <c r="D80" s="91"/>
      <c r="E80" s="34"/>
      <c r="F80" s="71"/>
      <c r="G80" s="369">
        <f t="shared" si="6"/>
        <v>0</v>
      </c>
      <c r="H80" s="259"/>
      <c r="I80" s="369">
        <f t="shared" si="7"/>
        <v>0</v>
      </c>
      <c r="J80" s="369">
        <f t="shared" si="8"/>
        <v>0</v>
      </c>
      <c r="K80" s="326"/>
    </row>
    <row r="81" spans="1:11" ht="24.75" thickTop="1" thickBot="1">
      <c r="A81" s="92"/>
      <c r="B81" s="61"/>
      <c r="C81" s="62"/>
      <c r="D81" s="63"/>
      <c r="E81" s="64"/>
      <c r="F81" s="65"/>
      <c r="G81" s="63">
        <f>SUM(G46:G80)</f>
        <v>4688690</v>
      </c>
      <c r="H81" s="63"/>
      <c r="I81" s="63">
        <f>SUM(I46:I80)</f>
        <v>1846510</v>
      </c>
      <c r="J81" s="63">
        <f>SUM(J46:J80)</f>
        <v>6535200</v>
      </c>
      <c r="K81" s="327"/>
    </row>
    <row r="82" spans="1:11" ht="24" thickTop="1">
      <c r="A82" s="93">
        <v>4.4000000000000004</v>
      </c>
      <c r="B82" s="1020" t="s">
        <v>33</v>
      </c>
      <c r="C82" s="1020"/>
      <c r="D82" s="94"/>
      <c r="E82" s="95"/>
      <c r="F82" s="94"/>
      <c r="G82" s="369">
        <f t="shared" ref="G82:G147" si="9">+D82*F82</f>
        <v>0</v>
      </c>
      <c r="H82" s="259"/>
      <c r="I82" s="369">
        <f>+D82*H82</f>
        <v>0</v>
      </c>
      <c r="J82" s="369">
        <f>+G82+I82</f>
        <v>0</v>
      </c>
      <c r="K82" s="333"/>
    </row>
    <row r="83" spans="1:11">
      <c r="A83" s="96"/>
      <c r="B83" s="97" t="s">
        <v>266</v>
      </c>
      <c r="C83" s="98" t="s">
        <v>267</v>
      </c>
      <c r="D83" s="100">
        <v>1</v>
      </c>
      <c r="E83" s="99" t="s">
        <v>34</v>
      </c>
      <c r="F83" s="100">
        <v>44410</v>
      </c>
      <c r="G83" s="369">
        <f t="shared" si="9"/>
        <v>44410</v>
      </c>
      <c r="H83" s="259"/>
      <c r="I83" s="369">
        <f>+D83*H83</f>
        <v>0</v>
      </c>
      <c r="J83" s="369">
        <f>+G83+I83</f>
        <v>44410</v>
      </c>
      <c r="K83" s="947"/>
    </row>
    <row r="84" spans="1:11" s="278" customFormat="1">
      <c r="A84" s="96"/>
      <c r="B84" s="97" t="s">
        <v>268</v>
      </c>
      <c r="C84" s="98" t="s">
        <v>269</v>
      </c>
      <c r="D84" s="261">
        <v>11</v>
      </c>
      <c r="E84" s="99" t="s">
        <v>34</v>
      </c>
      <c r="F84" s="261">
        <v>13000</v>
      </c>
      <c r="G84" s="369">
        <f t="shared" si="9"/>
        <v>143000</v>
      </c>
      <c r="H84" s="261">
        <v>1000</v>
      </c>
      <c r="I84" s="369">
        <f t="shared" ref="I84:I147" si="10">+D84*H84</f>
        <v>11000</v>
      </c>
      <c r="J84" s="369">
        <f t="shared" ref="J84:J147" si="11">+G84+I84</f>
        <v>154000</v>
      </c>
      <c r="K84" s="947"/>
    </row>
    <row r="85" spans="1:11" s="280" customFormat="1">
      <c r="A85" s="96"/>
      <c r="B85" s="97" t="s">
        <v>270</v>
      </c>
      <c r="C85" s="893" t="s">
        <v>452</v>
      </c>
      <c r="D85" s="100">
        <v>78</v>
      </c>
      <c r="E85" s="99" t="s">
        <v>34</v>
      </c>
      <c r="F85" s="100">
        <v>5200</v>
      </c>
      <c r="G85" s="369">
        <f t="shared" si="9"/>
        <v>405600</v>
      </c>
      <c r="H85" s="259">
        <v>0</v>
      </c>
      <c r="I85" s="369">
        <f t="shared" si="10"/>
        <v>0</v>
      </c>
      <c r="J85" s="369">
        <f t="shared" si="11"/>
        <v>405600</v>
      </c>
      <c r="K85" s="947"/>
    </row>
    <row r="86" spans="1:11" s="278" customFormat="1">
      <c r="A86" s="96"/>
      <c r="B86" s="97" t="s">
        <v>271</v>
      </c>
      <c r="C86" s="98" t="s">
        <v>272</v>
      </c>
      <c r="D86" s="961">
        <v>100</v>
      </c>
      <c r="E86" s="99" t="s">
        <v>34</v>
      </c>
      <c r="F86" s="100">
        <v>11236</v>
      </c>
      <c r="G86" s="369">
        <f t="shared" si="9"/>
        <v>1123600</v>
      </c>
      <c r="H86" s="259">
        <v>3200</v>
      </c>
      <c r="I86" s="369">
        <f t="shared" si="10"/>
        <v>320000</v>
      </c>
      <c r="J86" s="369">
        <f t="shared" si="11"/>
        <v>1443600</v>
      </c>
      <c r="K86" s="947"/>
    </row>
    <row r="87" spans="1:11" s="280" customFormat="1">
      <c r="A87" s="96"/>
      <c r="B87" s="97" t="s">
        <v>273</v>
      </c>
      <c r="C87" s="893" t="s">
        <v>453</v>
      </c>
      <c r="D87" s="100">
        <v>84</v>
      </c>
      <c r="E87" s="99" t="s">
        <v>34</v>
      </c>
      <c r="F87" s="100">
        <v>10624</v>
      </c>
      <c r="G87" s="369">
        <f t="shared" si="9"/>
        <v>892416</v>
      </c>
      <c r="H87" s="259">
        <v>0</v>
      </c>
      <c r="I87" s="369">
        <f t="shared" si="10"/>
        <v>0</v>
      </c>
      <c r="J87" s="369">
        <f t="shared" si="11"/>
        <v>892416</v>
      </c>
      <c r="K87" s="947"/>
    </row>
    <row r="88" spans="1:11" s="278" customFormat="1">
      <c r="A88" s="96"/>
      <c r="B88" s="97" t="s">
        <v>274</v>
      </c>
      <c r="C88" s="98" t="s">
        <v>279</v>
      </c>
      <c r="D88" s="102">
        <v>97</v>
      </c>
      <c r="E88" s="99" t="s">
        <v>34</v>
      </c>
      <c r="F88" s="102">
        <v>5600</v>
      </c>
      <c r="G88" s="369">
        <f t="shared" si="9"/>
        <v>543200</v>
      </c>
      <c r="H88" s="259">
        <v>1400</v>
      </c>
      <c r="I88" s="369">
        <f t="shared" si="10"/>
        <v>135800</v>
      </c>
      <c r="J88" s="369">
        <f t="shared" si="11"/>
        <v>679000</v>
      </c>
      <c r="K88" s="947"/>
    </row>
    <row r="89" spans="1:11" s="280" customFormat="1">
      <c r="A89" s="96"/>
      <c r="B89" s="97" t="s">
        <v>275</v>
      </c>
      <c r="C89" s="893" t="s">
        <v>453</v>
      </c>
      <c r="D89" s="102">
        <v>7</v>
      </c>
      <c r="E89" s="99" t="s">
        <v>34</v>
      </c>
      <c r="F89" s="102">
        <f>F87</f>
        <v>10624</v>
      </c>
      <c r="G89" s="369">
        <f t="shared" si="9"/>
        <v>74368</v>
      </c>
      <c r="H89" s="259">
        <v>0</v>
      </c>
      <c r="I89" s="369">
        <f t="shared" si="10"/>
        <v>0</v>
      </c>
      <c r="J89" s="369">
        <f t="shared" si="11"/>
        <v>74368</v>
      </c>
      <c r="K89" s="947"/>
    </row>
    <row r="90" spans="1:11" s="280" customFormat="1" ht="25.9" customHeight="1">
      <c r="A90" s="96"/>
      <c r="B90" s="97" t="s">
        <v>276</v>
      </c>
      <c r="C90" s="98" t="s">
        <v>280</v>
      </c>
      <c r="D90" s="102">
        <v>18</v>
      </c>
      <c r="E90" s="99" t="s">
        <v>34</v>
      </c>
      <c r="F90" s="102">
        <v>6155</v>
      </c>
      <c r="G90" s="369">
        <f t="shared" si="9"/>
        <v>110790</v>
      </c>
      <c r="H90" s="259">
        <v>1500</v>
      </c>
      <c r="I90" s="369">
        <f t="shared" si="10"/>
        <v>27000</v>
      </c>
      <c r="J90" s="369">
        <f t="shared" si="11"/>
        <v>137790</v>
      </c>
      <c r="K90" s="947"/>
    </row>
    <row r="91" spans="1:11" s="278" customFormat="1">
      <c r="A91" s="96"/>
      <c r="B91" s="97" t="s">
        <v>277</v>
      </c>
      <c r="C91" s="893" t="s">
        <v>454</v>
      </c>
      <c r="D91" s="103">
        <v>1</v>
      </c>
      <c r="E91" s="99" t="s">
        <v>34</v>
      </c>
      <c r="F91" s="103">
        <v>26000</v>
      </c>
      <c r="G91" s="369">
        <f t="shared" si="9"/>
        <v>26000</v>
      </c>
      <c r="H91" s="259">
        <v>2000</v>
      </c>
      <c r="I91" s="369">
        <f t="shared" si="10"/>
        <v>2000</v>
      </c>
      <c r="J91" s="369">
        <f t="shared" si="11"/>
        <v>28000</v>
      </c>
      <c r="K91" s="947"/>
    </row>
    <row r="92" spans="1:11">
      <c r="A92" s="96"/>
      <c r="B92" s="97" t="s">
        <v>281</v>
      </c>
      <c r="C92" s="98" t="s">
        <v>421</v>
      </c>
      <c r="D92" s="237">
        <v>21</v>
      </c>
      <c r="E92" s="99" t="s">
        <v>34</v>
      </c>
      <c r="F92" s="237">
        <v>3471</v>
      </c>
      <c r="G92" s="369">
        <f t="shared" si="9"/>
        <v>72891</v>
      </c>
      <c r="H92" s="259">
        <v>0</v>
      </c>
      <c r="I92" s="369">
        <f t="shared" si="10"/>
        <v>0</v>
      </c>
      <c r="J92" s="369">
        <f t="shared" si="11"/>
        <v>72891</v>
      </c>
      <c r="K92" s="947"/>
    </row>
    <row r="93" spans="1:11">
      <c r="A93" s="96"/>
      <c r="B93" s="97" t="s">
        <v>284</v>
      </c>
      <c r="C93" s="98" t="s">
        <v>283</v>
      </c>
      <c r="D93" s="103"/>
      <c r="E93" s="99" t="s">
        <v>34</v>
      </c>
      <c r="F93" s="103"/>
      <c r="G93" s="369">
        <f t="shared" si="9"/>
        <v>0</v>
      </c>
      <c r="H93" s="259"/>
      <c r="I93" s="369">
        <f t="shared" si="10"/>
        <v>0</v>
      </c>
      <c r="J93" s="369">
        <f t="shared" si="11"/>
        <v>0</v>
      </c>
      <c r="K93" s="947"/>
    </row>
    <row r="94" spans="1:11">
      <c r="A94" s="96"/>
      <c r="B94" s="97" t="s">
        <v>285</v>
      </c>
      <c r="C94" s="98" t="s">
        <v>180</v>
      </c>
      <c r="D94" s="103"/>
      <c r="E94" s="99" t="s">
        <v>34</v>
      </c>
      <c r="F94" s="103"/>
      <c r="G94" s="369">
        <f t="shared" si="9"/>
        <v>0</v>
      </c>
      <c r="H94" s="259"/>
      <c r="I94" s="369">
        <f t="shared" si="10"/>
        <v>0</v>
      </c>
      <c r="J94" s="369">
        <f t="shared" si="11"/>
        <v>0</v>
      </c>
      <c r="K94" s="947"/>
    </row>
    <row r="95" spans="1:11">
      <c r="A95" s="96"/>
      <c r="B95" s="97" t="s">
        <v>278</v>
      </c>
      <c r="C95" s="98" t="s">
        <v>286</v>
      </c>
      <c r="D95" s="894"/>
      <c r="E95" s="99" t="s">
        <v>34</v>
      </c>
      <c r="F95" s="894"/>
      <c r="G95" s="369">
        <f t="shared" si="9"/>
        <v>0</v>
      </c>
      <c r="H95" s="259"/>
      <c r="I95" s="369">
        <f t="shared" si="10"/>
        <v>0</v>
      </c>
      <c r="J95" s="369">
        <f t="shared" si="11"/>
        <v>0</v>
      </c>
      <c r="K95" s="947"/>
    </row>
    <row r="96" spans="1:11">
      <c r="A96" s="96"/>
      <c r="B96" s="97" t="s">
        <v>287</v>
      </c>
      <c r="C96" s="98" t="s">
        <v>300</v>
      </c>
      <c r="D96" s="894">
        <v>1</v>
      </c>
      <c r="E96" s="99" t="s">
        <v>34</v>
      </c>
      <c r="F96" s="894">
        <v>20830</v>
      </c>
      <c r="G96" s="369">
        <f t="shared" si="9"/>
        <v>20830</v>
      </c>
      <c r="H96" s="259">
        <v>0</v>
      </c>
      <c r="I96" s="369">
        <f t="shared" si="10"/>
        <v>0</v>
      </c>
      <c r="J96" s="369">
        <f t="shared" si="11"/>
        <v>20830</v>
      </c>
      <c r="K96" s="947"/>
    </row>
    <row r="97" spans="1:11">
      <c r="A97" s="96"/>
      <c r="B97" s="97" t="s">
        <v>288</v>
      </c>
      <c r="C97" s="98" t="s">
        <v>299</v>
      </c>
      <c r="D97" s="102">
        <v>14</v>
      </c>
      <c r="E97" s="99" t="s">
        <v>34</v>
      </c>
      <c r="F97" s="102">
        <v>4670</v>
      </c>
      <c r="G97" s="369">
        <f t="shared" si="9"/>
        <v>65380</v>
      </c>
      <c r="H97" s="259">
        <v>0</v>
      </c>
      <c r="I97" s="369">
        <f t="shared" si="10"/>
        <v>0</v>
      </c>
      <c r="J97" s="369">
        <f t="shared" si="11"/>
        <v>65380</v>
      </c>
      <c r="K97" s="947"/>
    </row>
    <row r="98" spans="1:11">
      <c r="A98" s="96"/>
      <c r="B98" s="97" t="s">
        <v>289</v>
      </c>
      <c r="C98" s="893" t="s">
        <v>455</v>
      </c>
      <c r="D98" s="100">
        <v>93</v>
      </c>
      <c r="E98" s="99" t="s">
        <v>34</v>
      </c>
      <c r="F98" s="100">
        <v>5273</v>
      </c>
      <c r="G98" s="369">
        <f t="shared" si="9"/>
        <v>490389</v>
      </c>
      <c r="H98" s="259">
        <v>0</v>
      </c>
      <c r="I98" s="369">
        <f t="shared" si="10"/>
        <v>0</v>
      </c>
      <c r="J98" s="369">
        <f t="shared" si="11"/>
        <v>490389</v>
      </c>
      <c r="K98" s="947"/>
    </row>
    <row r="99" spans="1:11" s="278" customFormat="1">
      <c r="A99" s="96"/>
      <c r="B99" s="97" t="s">
        <v>290</v>
      </c>
      <c r="C99" s="98" t="s">
        <v>298</v>
      </c>
      <c r="D99" s="100">
        <v>56</v>
      </c>
      <c r="E99" s="99" t="s">
        <v>34</v>
      </c>
      <c r="F99" s="100">
        <v>5950</v>
      </c>
      <c r="G99" s="369">
        <f t="shared" si="9"/>
        <v>333200</v>
      </c>
      <c r="H99" s="259"/>
      <c r="I99" s="369">
        <f t="shared" si="10"/>
        <v>0</v>
      </c>
      <c r="J99" s="369">
        <f t="shared" si="11"/>
        <v>333200</v>
      </c>
      <c r="K99" s="947"/>
    </row>
    <row r="100" spans="1:11">
      <c r="A100" s="96"/>
      <c r="B100" s="97" t="s">
        <v>291</v>
      </c>
      <c r="C100" s="98" t="s">
        <v>301</v>
      </c>
      <c r="D100" s="100">
        <v>7</v>
      </c>
      <c r="E100" s="99" t="s">
        <v>34</v>
      </c>
      <c r="F100" s="100">
        <v>1570</v>
      </c>
      <c r="G100" s="369">
        <f t="shared" si="9"/>
        <v>10990</v>
      </c>
      <c r="H100" s="259">
        <v>0</v>
      </c>
      <c r="I100" s="369">
        <f t="shared" si="10"/>
        <v>0</v>
      </c>
      <c r="J100" s="369">
        <f t="shared" si="11"/>
        <v>10990</v>
      </c>
      <c r="K100" s="947"/>
    </row>
    <row r="101" spans="1:11">
      <c r="A101" s="96"/>
      <c r="B101" s="97" t="s">
        <v>292</v>
      </c>
      <c r="C101" s="98" t="s">
        <v>302</v>
      </c>
      <c r="D101" s="102"/>
      <c r="E101" s="99" t="s">
        <v>34</v>
      </c>
      <c r="F101" s="102"/>
      <c r="G101" s="369">
        <f t="shared" si="9"/>
        <v>0</v>
      </c>
      <c r="H101" s="259">
        <v>0</v>
      </c>
      <c r="I101" s="369">
        <f t="shared" si="10"/>
        <v>0</v>
      </c>
      <c r="J101" s="369">
        <f t="shared" si="11"/>
        <v>0</v>
      </c>
      <c r="K101" s="947"/>
    </row>
    <row r="102" spans="1:11">
      <c r="A102" s="96"/>
      <c r="B102" s="97" t="s">
        <v>293</v>
      </c>
      <c r="C102" s="98" t="s">
        <v>303</v>
      </c>
      <c r="D102" s="102">
        <v>0</v>
      </c>
      <c r="E102" s="99" t="s">
        <v>34</v>
      </c>
      <c r="F102" s="102"/>
      <c r="G102" s="369">
        <f t="shared" si="9"/>
        <v>0</v>
      </c>
      <c r="H102" s="259">
        <v>0</v>
      </c>
      <c r="I102" s="369">
        <f t="shared" si="10"/>
        <v>0</v>
      </c>
      <c r="J102" s="369">
        <f t="shared" si="11"/>
        <v>0</v>
      </c>
      <c r="K102" s="947"/>
    </row>
    <row r="103" spans="1:11">
      <c r="A103" s="96"/>
      <c r="B103" s="97" t="s">
        <v>294</v>
      </c>
      <c r="C103" s="98" t="s">
        <v>304</v>
      </c>
      <c r="D103" s="102">
        <v>0</v>
      </c>
      <c r="E103" s="99" t="s">
        <v>34</v>
      </c>
      <c r="F103" s="102"/>
      <c r="G103" s="369">
        <f t="shared" si="9"/>
        <v>0</v>
      </c>
      <c r="H103" s="259">
        <v>0</v>
      </c>
      <c r="I103" s="369">
        <f t="shared" si="10"/>
        <v>0</v>
      </c>
      <c r="J103" s="369">
        <f t="shared" si="11"/>
        <v>0</v>
      </c>
      <c r="K103" s="947"/>
    </row>
    <row r="104" spans="1:11">
      <c r="A104" s="96"/>
      <c r="B104" s="97" t="s">
        <v>295</v>
      </c>
      <c r="C104" s="98" t="s">
        <v>305</v>
      </c>
      <c r="D104" s="102">
        <v>0</v>
      </c>
      <c r="E104" s="99" t="s">
        <v>34</v>
      </c>
      <c r="F104" s="102"/>
      <c r="G104" s="369">
        <f t="shared" si="9"/>
        <v>0</v>
      </c>
      <c r="H104" s="259">
        <v>0</v>
      </c>
      <c r="I104" s="369">
        <f t="shared" si="10"/>
        <v>0</v>
      </c>
      <c r="J104" s="369">
        <f t="shared" si="11"/>
        <v>0</v>
      </c>
      <c r="K104" s="947"/>
    </row>
    <row r="105" spans="1:11">
      <c r="A105" s="96"/>
      <c r="B105" s="97" t="s">
        <v>296</v>
      </c>
      <c r="C105" s="98" t="s">
        <v>306</v>
      </c>
      <c r="D105" s="102">
        <v>0</v>
      </c>
      <c r="E105" s="99" t="s">
        <v>34</v>
      </c>
      <c r="F105" s="102"/>
      <c r="G105" s="369">
        <f t="shared" si="9"/>
        <v>0</v>
      </c>
      <c r="H105" s="259">
        <v>0</v>
      </c>
      <c r="I105" s="369">
        <f t="shared" si="10"/>
        <v>0</v>
      </c>
      <c r="J105" s="369">
        <f t="shared" si="11"/>
        <v>0</v>
      </c>
      <c r="K105" s="947"/>
    </row>
    <row r="106" spans="1:11">
      <c r="A106" s="96"/>
      <c r="B106" s="97" t="s">
        <v>297</v>
      </c>
      <c r="C106" s="98" t="s">
        <v>307</v>
      </c>
      <c r="D106" s="102">
        <v>0</v>
      </c>
      <c r="E106" s="99" t="s">
        <v>34</v>
      </c>
      <c r="F106" s="102"/>
      <c r="G106" s="369">
        <f t="shared" si="9"/>
        <v>0</v>
      </c>
      <c r="H106" s="259">
        <v>0</v>
      </c>
      <c r="I106" s="369">
        <f t="shared" si="10"/>
        <v>0</v>
      </c>
      <c r="J106" s="369">
        <f t="shared" si="11"/>
        <v>0</v>
      </c>
      <c r="K106" s="947"/>
    </row>
    <row r="107" spans="1:11">
      <c r="A107" s="96"/>
      <c r="B107" s="97" t="s">
        <v>328</v>
      </c>
      <c r="C107" s="98" t="s">
        <v>329</v>
      </c>
      <c r="D107" s="102"/>
      <c r="E107" s="99" t="s">
        <v>34</v>
      </c>
      <c r="F107" s="102"/>
      <c r="G107" s="369"/>
      <c r="H107" s="259">
        <v>0</v>
      </c>
      <c r="I107" s="369">
        <f t="shared" si="10"/>
        <v>0</v>
      </c>
      <c r="J107" s="369"/>
      <c r="K107" s="947"/>
    </row>
    <row r="108" spans="1:11">
      <c r="A108" s="96"/>
      <c r="B108" s="97" t="s">
        <v>330</v>
      </c>
      <c r="C108" s="98" t="s">
        <v>331</v>
      </c>
      <c r="D108" s="33">
        <v>1</v>
      </c>
      <c r="E108" s="99" t="s">
        <v>34</v>
      </c>
      <c r="F108" s="102">
        <v>25300</v>
      </c>
      <c r="G108" s="369">
        <f t="shared" si="9"/>
        <v>25300</v>
      </c>
      <c r="H108" s="259">
        <v>0</v>
      </c>
      <c r="I108" s="369">
        <f t="shared" si="10"/>
        <v>0</v>
      </c>
      <c r="J108" s="369">
        <f t="shared" si="11"/>
        <v>25300</v>
      </c>
      <c r="K108" s="947"/>
    </row>
    <row r="109" spans="1:11">
      <c r="A109" s="96"/>
      <c r="B109" s="97" t="s">
        <v>333</v>
      </c>
      <c r="C109" s="893" t="s">
        <v>455</v>
      </c>
      <c r="D109" s="33"/>
      <c r="E109" s="99" t="s">
        <v>34</v>
      </c>
      <c r="F109" s="102"/>
      <c r="G109" s="369">
        <f t="shared" si="9"/>
        <v>0</v>
      </c>
      <c r="H109" s="259">
        <v>0</v>
      </c>
      <c r="I109" s="369">
        <f t="shared" si="10"/>
        <v>0</v>
      </c>
      <c r="J109" s="369">
        <f t="shared" si="11"/>
        <v>0</v>
      </c>
      <c r="K109" s="947"/>
    </row>
    <row r="110" spans="1:11">
      <c r="A110" s="96"/>
      <c r="B110" s="97" t="s">
        <v>332</v>
      </c>
      <c r="C110" s="98" t="s">
        <v>334</v>
      </c>
      <c r="D110" s="33"/>
      <c r="E110" s="99" t="s">
        <v>34</v>
      </c>
      <c r="F110" s="102"/>
      <c r="G110" s="369">
        <f t="shared" si="9"/>
        <v>0</v>
      </c>
      <c r="H110" s="259">
        <v>0</v>
      </c>
      <c r="I110" s="369">
        <f t="shared" si="10"/>
        <v>0</v>
      </c>
      <c r="J110" s="369">
        <f t="shared" si="11"/>
        <v>0</v>
      </c>
      <c r="K110" s="947"/>
    </row>
    <row r="111" spans="1:11">
      <c r="A111" s="96"/>
      <c r="B111" s="97" t="s">
        <v>335</v>
      </c>
      <c r="C111" s="98" t="s">
        <v>299</v>
      </c>
      <c r="D111" s="33"/>
      <c r="E111" s="99" t="s">
        <v>34</v>
      </c>
      <c r="F111" s="962"/>
      <c r="G111" s="369">
        <f t="shared" si="9"/>
        <v>0</v>
      </c>
      <c r="H111" s="259">
        <v>0</v>
      </c>
      <c r="I111" s="369">
        <f t="shared" si="10"/>
        <v>0</v>
      </c>
      <c r="J111" s="369">
        <f t="shared" si="11"/>
        <v>0</v>
      </c>
      <c r="K111" s="947"/>
    </row>
    <row r="112" spans="1:11">
      <c r="A112" s="96"/>
      <c r="B112" s="97" t="s">
        <v>337</v>
      </c>
      <c r="C112" s="893" t="s">
        <v>456</v>
      </c>
      <c r="D112" s="33"/>
      <c r="E112" s="99" t="s">
        <v>34</v>
      </c>
      <c r="F112" s="102"/>
      <c r="G112" s="369">
        <f t="shared" si="9"/>
        <v>0</v>
      </c>
      <c r="H112" s="259">
        <v>0</v>
      </c>
      <c r="I112" s="369">
        <f t="shared" si="10"/>
        <v>0</v>
      </c>
      <c r="J112" s="369">
        <f t="shared" si="11"/>
        <v>0</v>
      </c>
      <c r="K112" s="947"/>
    </row>
    <row r="113" spans="1:11">
      <c r="A113" s="96"/>
      <c r="B113" s="97" t="s">
        <v>336</v>
      </c>
      <c r="C113" s="98" t="s">
        <v>338</v>
      </c>
      <c r="D113" s="33"/>
      <c r="E113" s="99" t="s">
        <v>34</v>
      </c>
      <c r="F113" s="102"/>
      <c r="G113" s="369">
        <f t="shared" si="9"/>
        <v>0</v>
      </c>
      <c r="H113" s="259">
        <v>0</v>
      </c>
      <c r="I113" s="369">
        <f t="shared" si="10"/>
        <v>0</v>
      </c>
      <c r="J113" s="369">
        <f t="shared" si="11"/>
        <v>0</v>
      </c>
      <c r="K113" s="947"/>
    </row>
    <row r="114" spans="1:11">
      <c r="A114" s="96"/>
      <c r="B114" s="97" t="s">
        <v>339</v>
      </c>
      <c r="C114" s="98" t="s">
        <v>340</v>
      </c>
      <c r="D114" s="33"/>
      <c r="E114" s="99" t="s">
        <v>34</v>
      </c>
      <c r="F114" s="102"/>
      <c r="G114" s="369">
        <f t="shared" si="9"/>
        <v>0</v>
      </c>
      <c r="H114" s="259">
        <v>0</v>
      </c>
      <c r="I114" s="369">
        <f t="shared" si="10"/>
        <v>0</v>
      </c>
      <c r="J114" s="369">
        <f t="shared" si="11"/>
        <v>0</v>
      </c>
      <c r="K114" s="947"/>
    </row>
    <row r="115" spans="1:11">
      <c r="A115" s="96"/>
      <c r="B115" s="97" t="s">
        <v>341</v>
      </c>
      <c r="C115" s="98" t="s">
        <v>342</v>
      </c>
      <c r="D115" s="33">
        <v>0</v>
      </c>
      <c r="E115" s="99" t="s">
        <v>34</v>
      </c>
      <c r="F115" s="102"/>
      <c r="G115" s="369">
        <f t="shared" si="9"/>
        <v>0</v>
      </c>
      <c r="H115" s="259">
        <v>0</v>
      </c>
      <c r="I115" s="369">
        <f t="shared" si="10"/>
        <v>0</v>
      </c>
      <c r="J115" s="369">
        <f t="shared" si="11"/>
        <v>0</v>
      </c>
      <c r="K115" s="947"/>
    </row>
    <row r="116" spans="1:11">
      <c r="A116" s="96"/>
      <c r="B116" s="97" t="s">
        <v>344</v>
      </c>
      <c r="C116" s="893" t="s">
        <v>457</v>
      </c>
      <c r="D116" s="33">
        <v>0</v>
      </c>
      <c r="E116" s="99" t="s">
        <v>34</v>
      </c>
      <c r="F116" s="102"/>
      <c r="G116" s="369">
        <f t="shared" si="9"/>
        <v>0</v>
      </c>
      <c r="H116" s="259">
        <v>0</v>
      </c>
      <c r="I116" s="369">
        <f t="shared" si="10"/>
        <v>0</v>
      </c>
      <c r="J116" s="369">
        <f t="shared" si="11"/>
        <v>0</v>
      </c>
      <c r="K116" s="947"/>
    </row>
    <row r="117" spans="1:11">
      <c r="A117" s="96"/>
      <c r="B117" s="97" t="s">
        <v>343</v>
      </c>
      <c r="C117" s="98" t="s">
        <v>345</v>
      </c>
      <c r="D117" s="33">
        <v>0</v>
      </c>
      <c r="E117" s="99" t="s">
        <v>34</v>
      </c>
      <c r="F117" s="102"/>
      <c r="G117" s="369">
        <f t="shared" si="9"/>
        <v>0</v>
      </c>
      <c r="H117" s="259">
        <v>0</v>
      </c>
      <c r="I117" s="369">
        <f t="shared" si="10"/>
        <v>0</v>
      </c>
      <c r="J117" s="369">
        <f t="shared" si="11"/>
        <v>0</v>
      </c>
      <c r="K117" s="947"/>
    </row>
    <row r="118" spans="1:11">
      <c r="A118" s="96"/>
      <c r="B118" s="97" t="s">
        <v>346</v>
      </c>
      <c r="C118" s="98" t="s">
        <v>347</v>
      </c>
      <c r="D118" s="33"/>
      <c r="E118" s="99" t="s">
        <v>34</v>
      </c>
      <c r="F118" s="102"/>
      <c r="G118" s="369">
        <f t="shared" si="9"/>
        <v>0</v>
      </c>
      <c r="H118" s="259">
        <v>0</v>
      </c>
      <c r="I118" s="369">
        <f t="shared" si="10"/>
        <v>0</v>
      </c>
      <c r="J118" s="369">
        <f t="shared" si="11"/>
        <v>0</v>
      </c>
      <c r="K118" s="947"/>
    </row>
    <row r="119" spans="1:11">
      <c r="A119" s="96"/>
      <c r="B119" s="97" t="s">
        <v>348</v>
      </c>
      <c r="C119" s="98" t="s">
        <v>349</v>
      </c>
      <c r="D119" s="33"/>
      <c r="E119" s="99" t="s">
        <v>34</v>
      </c>
      <c r="F119" s="102"/>
      <c r="G119" s="369">
        <f t="shared" si="9"/>
        <v>0</v>
      </c>
      <c r="H119" s="259">
        <v>0</v>
      </c>
      <c r="I119" s="369">
        <f t="shared" si="10"/>
        <v>0</v>
      </c>
      <c r="J119" s="369">
        <f t="shared" si="11"/>
        <v>0</v>
      </c>
      <c r="K119" s="947"/>
    </row>
    <row r="120" spans="1:11">
      <c r="A120" s="96"/>
      <c r="B120" s="97" t="s">
        <v>350</v>
      </c>
      <c r="C120" s="98" t="s">
        <v>351</v>
      </c>
      <c r="D120" s="33">
        <v>0</v>
      </c>
      <c r="E120" s="99" t="s">
        <v>34</v>
      </c>
      <c r="F120" s="102"/>
      <c r="G120" s="369">
        <f t="shared" si="9"/>
        <v>0</v>
      </c>
      <c r="H120" s="259">
        <v>0</v>
      </c>
      <c r="I120" s="369">
        <f t="shared" si="10"/>
        <v>0</v>
      </c>
      <c r="J120" s="369">
        <f t="shared" si="11"/>
        <v>0</v>
      </c>
      <c r="K120" s="947"/>
    </row>
    <row r="121" spans="1:11">
      <c r="A121" s="96"/>
      <c r="B121" s="97" t="s">
        <v>352</v>
      </c>
      <c r="C121" s="98" t="s">
        <v>353</v>
      </c>
      <c r="D121" s="33">
        <v>0</v>
      </c>
      <c r="E121" s="99" t="s">
        <v>34</v>
      </c>
      <c r="F121" s="102"/>
      <c r="G121" s="369">
        <f t="shared" si="9"/>
        <v>0</v>
      </c>
      <c r="H121" s="259">
        <v>0</v>
      </c>
      <c r="I121" s="369">
        <f t="shared" si="10"/>
        <v>0</v>
      </c>
      <c r="J121" s="369">
        <f t="shared" si="11"/>
        <v>0</v>
      </c>
      <c r="K121" s="947"/>
    </row>
    <row r="122" spans="1:11">
      <c r="A122" s="96"/>
      <c r="B122" s="97" t="s">
        <v>354</v>
      </c>
      <c r="C122" s="98" t="s">
        <v>355</v>
      </c>
      <c r="D122" s="33">
        <v>0</v>
      </c>
      <c r="E122" s="99" t="s">
        <v>34</v>
      </c>
      <c r="F122" s="102"/>
      <c r="G122" s="369">
        <f t="shared" si="9"/>
        <v>0</v>
      </c>
      <c r="H122" s="259">
        <v>0</v>
      </c>
      <c r="I122" s="369">
        <f t="shared" si="10"/>
        <v>0</v>
      </c>
      <c r="J122" s="369">
        <f t="shared" si="11"/>
        <v>0</v>
      </c>
      <c r="K122" s="947"/>
    </row>
    <row r="123" spans="1:11">
      <c r="A123" s="96"/>
      <c r="B123" s="97" t="s">
        <v>356</v>
      </c>
      <c r="C123" s="98" t="s">
        <v>357</v>
      </c>
      <c r="D123" s="33">
        <v>0</v>
      </c>
      <c r="E123" s="99" t="s">
        <v>34</v>
      </c>
      <c r="F123" s="102"/>
      <c r="G123" s="369">
        <f t="shared" si="9"/>
        <v>0</v>
      </c>
      <c r="H123" s="259">
        <v>0</v>
      </c>
      <c r="I123" s="369">
        <f t="shared" si="10"/>
        <v>0</v>
      </c>
      <c r="J123" s="369">
        <f t="shared" si="11"/>
        <v>0</v>
      </c>
      <c r="K123" s="947"/>
    </row>
    <row r="124" spans="1:11">
      <c r="A124" s="96"/>
      <c r="B124" s="97" t="s">
        <v>358</v>
      </c>
      <c r="C124" s="98" t="s">
        <v>359</v>
      </c>
      <c r="D124" s="33">
        <v>0</v>
      </c>
      <c r="E124" s="99" t="s">
        <v>34</v>
      </c>
      <c r="F124" s="102"/>
      <c r="G124" s="369">
        <f t="shared" si="9"/>
        <v>0</v>
      </c>
      <c r="H124" s="259">
        <v>0</v>
      </c>
      <c r="I124" s="369">
        <f t="shared" si="10"/>
        <v>0</v>
      </c>
      <c r="J124" s="369">
        <f t="shared" si="11"/>
        <v>0</v>
      </c>
      <c r="K124" s="947"/>
    </row>
    <row r="125" spans="1:11">
      <c r="A125" s="96"/>
      <c r="B125" s="97" t="s">
        <v>360</v>
      </c>
      <c r="C125" s="98" t="s">
        <v>359</v>
      </c>
      <c r="D125" s="33">
        <v>0</v>
      </c>
      <c r="E125" s="99" t="s">
        <v>34</v>
      </c>
      <c r="F125" s="102"/>
      <c r="G125" s="369">
        <f t="shared" si="9"/>
        <v>0</v>
      </c>
      <c r="H125" s="259">
        <v>0</v>
      </c>
      <c r="I125" s="369">
        <f t="shared" si="10"/>
        <v>0</v>
      </c>
      <c r="J125" s="369">
        <f t="shared" si="11"/>
        <v>0</v>
      </c>
      <c r="K125" s="947"/>
    </row>
    <row r="126" spans="1:11" ht="42">
      <c r="A126" s="96"/>
      <c r="B126" s="97" t="s">
        <v>361</v>
      </c>
      <c r="C126" s="238" t="s">
        <v>362</v>
      </c>
      <c r="D126" s="33">
        <v>0</v>
      </c>
      <c r="E126" s="99" t="s">
        <v>34</v>
      </c>
      <c r="F126" s="102"/>
      <c r="G126" s="369">
        <f t="shared" si="9"/>
        <v>0</v>
      </c>
      <c r="H126" s="259">
        <v>0</v>
      </c>
      <c r="I126" s="369">
        <f t="shared" si="10"/>
        <v>0</v>
      </c>
      <c r="J126" s="369">
        <f t="shared" si="11"/>
        <v>0</v>
      </c>
      <c r="K126" s="947"/>
    </row>
    <row r="127" spans="1:11">
      <c r="A127" s="96"/>
      <c r="B127" s="97" t="s">
        <v>363</v>
      </c>
      <c r="C127" s="98" t="s">
        <v>364</v>
      </c>
      <c r="D127" s="33">
        <v>0</v>
      </c>
      <c r="E127" s="99" t="s">
        <v>34</v>
      </c>
      <c r="F127" s="102"/>
      <c r="G127" s="369">
        <f t="shared" si="9"/>
        <v>0</v>
      </c>
      <c r="H127" s="259">
        <v>0</v>
      </c>
      <c r="I127" s="369">
        <f t="shared" si="10"/>
        <v>0</v>
      </c>
      <c r="J127" s="369">
        <f t="shared" si="11"/>
        <v>0</v>
      </c>
      <c r="K127" s="947"/>
    </row>
    <row r="128" spans="1:11">
      <c r="A128" s="96"/>
      <c r="B128" s="97"/>
      <c r="C128" s="98"/>
      <c r="D128" s="33"/>
      <c r="E128" s="99"/>
      <c r="F128" s="102"/>
      <c r="G128" s="369">
        <f t="shared" si="9"/>
        <v>0</v>
      </c>
      <c r="H128" s="259">
        <v>0</v>
      </c>
      <c r="I128" s="369">
        <f t="shared" si="10"/>
        <v>0</v>
      </c>
      <c r="J128" s="369">
        <f t="shared" si="11"/>
        <v>0</v>
      </c>
      <c r="K128" s="947"/>
    </row>
    <row r="129" spans="1:11">
      <c r="A129" s="96"/>
      <c r="B129" s="97" t="s">
        <v>308</v>
      </c>
      <c r="C129" s="98" t="s">
        <v>309</v>
      </c>
      <c r="D129" s="33"/>
      <c r="E129" s="99" t="s">
        <v>34</v>
      </c>
      <c r="F129" s="102"/>
      <c r="G129" s="369"/>
      <c r="H129" s="259">
        <v>0</v>
      </c>
      <c r="I129" s="369">
        <f t="shared" si="10"/>
        <v>0</v>
      </c>
      <c r="J129" s="369"/>
      <c r="K129" s="947"/>
    </row>
    <row r="130" spans="1:11" s="278" customFormat="1">
      <c r="A130" s="96"/>
      <c r="B130" s="97" t="s">
        <v>310</v>
      </c>
      <c r="C130" s="98" t="s">
        <v>311</v>
      </c>
      <c r="D130" s="33">
        <v>14</v>
      </c>
      <c r="E130" s="99" t="s">
        <v>34</v>
      </c>
      <c r="F130" s="261">
        <f>F84</f>
        <v>13000</v>
      </c>
      <c r="G130" s="369">
        <f t="shared" si="9"/>
        <v>182000</v>
      </c>
      <c r="H130" s="261">
        <f>H84</f>
        <v>1000</v>
      </c>
      <c r="I130" s="369">
        <f t="shared" si="10"/>
        <v>14000</v>
      </c>
      <c r="J130" s="369">
        <f t="shared" si="11"/>
        <v>196000</v>
      </c>
      <c r="K130" s="947"/>
    </row>
    <row r="131" spans="1:11">
      <c r="A131" s="96"/>
      <c r="B131" s="97" t="s">
        <v>313</v>
      </c>
      <c r="C131" s="893" t="s">
        <v>488</v>
      </c>
      <c r="D131" s="963">
        <v>12</v>
      </c>
      <c r="E131" s="99" t="s">
        <v>34</v>
      </c>
      <c r="F131" s="102">
        <v>5200</v>
      </c>
      <c r="G131" s="369">
        <f t="shared" si="9"/>
        <v>62400</v>
      </c>
      <c r="H131" s="261">
        <f>H85</f>
        <v>0</v>
      </c>
      <c r="I131" s="369">
        <f t="shared" si="10"/>
        <v>0</v>
      </c>
      <c r="J131" s="369">
        <f t="shared" si="11"/>
        <v>62400</v>
      </c>
      <c r="K131" s="947"/>
    </row>
    <row r="132" spans="1:11" s="278" customFormat="1">
      <c r="A132" s="96"/>
      <c r="B132" s="97" t="s">
        <v>312</v>
      </c>
      <c r="C132" s="98" t="s">
        <v>272</v>
      </c>
      <c r="D132" s="33"/>
      <c r="E132" s="99" t="s">
        <v>34</v>
      </c>
      <c r="F132" s="100">
        <f>F86</f>
        <v>11236</v>
      </c>
      <c r="G132" s="369">
        <f t="shared" si="9"/>
        <v>0</v>
      </c>
      <c r="H132" s="261">
        <f>H86</f>
        <v>3200</v>
      </c>
      <c r="I132" s="369">
        <f t="shared" si="10"/>
        <v>0</v>
      </c>
      <c r="J132" s="369">
        <f t="shared" si="11"/>
        <v>0</v>
      </c>
      <c r="K132" s="947"/>
    </row>
    <row r="133" spans="1:11" s="280" customFormat="1">
      <c r="A133" s="96"/>
      <c r="B133" s="97" t="s">
        <v>315</v>
      </c>
      <c r="C133" s="893" t="s">
        <v>453</v>
      </c>
      <c r="D133" s="33">
        <v>0</v>
      </c>
      <c r="E133" s="99" t="s">
        <v>34</v>
      </c>
      <c r="F133" s="102"/>
      <c r="G133" s="369">
        <f t="shared" si="9"/>
        <v>0</v>
      </c>
      <c r="H133" s="259">
        <v>0</v>
      </c>
      <c r="I133" s="369">
        <f t="shared" si="10"/>
        <v>0</v>
      </c>
      <c r="J133" s="369">
        <f t="shared" si="11"/>
        <v>0</v>
      </c>
      <c r="K133" s="947"/>
    </row>
    <row r="134" spans="1:11" s="278" customFormat="1">
      <c r="A134" s="96"/>
      <c r="B134" s="97" t="s">
        <v>314</v>
      </c>
      <c r="C134" s="98" t="s">
        <v>316</v>
      </c>
      <c r="D134" s="33"/>
      <c r="E134" s="99" t="s">
        <v>34</v>
      </c>
      <c r="F134" s="102">
        <f>F88</f>
        <v>5600</v>
      </c>
      <c r="G134" s="369">
        <f t="shared" si="9"/>
        <v>0</v>
      </c>
      <c r="H134" s="259">
        <f>H132</f>
        <v>3200</v>
      </c>
      <c r="I134" s="369">
        <f t="shared" si="10"/>
        <v>0</v>
      </c>
      <c r="J134" s="369">
        <f t="shared" si="11"/>
        <v>0</v>
      </c>
      <c r="K134" s="947"/>
    </row>
    <row r="135" spans="1:11" s="280" customFormat="1">
      <c r="A135" s="96"/>
      <c r="B135" s="97" t="s">
        <v>318</v>
      </c>
      <c r="C135" s="893" t="s">
        <v>458</v>
      </c>
      <c r="D135" s="33"/>
      <c r="E135" s="99" t="s">
        <v>34</v>
      </c>
      <c r="F135" s="102"/>
      <c r="G135" s="369">
        <f t="shared" si="9"/>
        <v>0</v>
      </c>
      <c r="H135" s="259">
        <v>0</v>
      </c>
      <c r="I135" s="369">
        <f t="shared" si="10"/>
        <v>0</v>
      </c>
      <c r="J135" s="369">
        <f t="shared" si="11"/>
        <v>0</v>
      </c>
      <c r="K135" s="947"/>
    </row>
    <row r="136" spans="1:11" s="278" customFormat="1">
      <c r="A136" s="96"/>
      <c r="B136" s="97" t="s">
        <v>319</v>
      </c>
      <c r="C136" s="893" t="s">
        <v>459</v>
      </c>
      <c r="D136" s="33">
        <v>0</v>
      </c>
      <c r="E136" s="99" t="s">
        <v>34</v>
      </c>
      <c r="F136" s="102"/>
      <c r="G136" s="369">
        <f t="shared" si="9"/>
        <v>0</v>
      </c>
      <c r="H136" s="259"/>
      <c r="I136" s="369"/>
      <c r="J136" s="369">
        <f t="shared" si="11"/>
        <v>0</v>
      </c>
      <c r="K136" s="947"/>
    </row>
    <row r="137" spans="1:11" s="280" customFormat="1">
      <c r="A137" s="96"/>
      <c r="B137" s="97" t="s">
        <v>320</v>
      </c>
      <c r="C137" s="98"/>
      <c r="D137" s="33"/>
      <c r="E137" s="99" t="s">
        <v>34</v>
      </c>
      <c r="F137" s="261"/>
      <c r="G137" s="369">
        <f t="shared" si="9"/>
        <v>0</v>
      </c>
      <c r="H137" s="261"/>
      <c r="I137" s="369">
        <f t="shared" si="10"/>
        <v>0</v>
      </c>
      <c r="J137" s="369">
        <f t="shared" si="11"/>
        <v>0</v>
      </c>
      <c r="K137" s="947"/>
    </row>
    <row r="138" spans="1:11" s="280" customFormat="1">
      <c r="A138" s="96"/>
      <c r="B138" s="97" t="s">
        <v>321</v>
      </c>
      <c r="C138" s="98"/>
      <c r="D138" s="33"/>
      <c r="E138" s="99" t="s">
        <v>34</v>
      </c>
      <c r="F138" s="261"/>
      <c r="G138" s="369">
        <f t="shared" si="9"/>
        <v>0</v>
      </c>
      <c r="H138" s="261"/>
      <c r="I138" s="369">
        <f t="shared" si="10"/>
        <v>0</v>
      </c>
      <c r="J138" s="369">
        <f t="shared" si="11"/>
        <v>0</v>
      </c>
      <c r="K138" s="947"/>
    </row>
    <row r="139" spans="1:11" s="280" customFormat="1">
      <c r="A139" s="96"/>
      <c r="B139" s="97" t="s">
        <v>317</v>
      </c>
      <c r="C139" s="98" t="s">
        <v>322</v>
      </c>
      <c r="D139" s="33"/>
      <c r="E139" s="99" t="s">
        <v>34</v>
      </c>
      <c r="F139" s="260"/>
      <c r="G139" s="369">
        <f t="shared" si="9"/>
        <v>0</v>
      </c>
      <c r="H139" s="260"/>
      <c r="I139" s="369">
        <f t="shared" si="10"/>
        <v>0</v>
      </c>
      <c r="J139" s="369">
        <f t="shared" si="11"/>
        <v>0</v>
      </c>
      <c r="K139" s="947"/>
    </row>
    <row r="140" spans="1:11" s="280" customFormat="1">
      <c r="A140" s="96"/>
      <c r="B140" s="97" t="s">
        <v>323</v>
      </c>
      <c r="C140" s="98" t="s">
        <v>324</v>
      </c>
      <c r="D140" s="33"/>
      <c r="E140" s="99" t="s">
        <v>34</v>
      </c>
      <c r="F140" s="260"/>
      <c r="G140" s="369">
        <f t="shared" si="9"/>
        <v>0</v>
      </c>
      <c r="H140" s="260"/>
      <c r="I140" s="369">
        <f t="shared" si="10"/>
        <v>0</v>
      </c>
      <c r="J140" s="369">
        <f t="shared" si="11"/>
        <v>0</v>
      </c>
      <c r="K140" s="947"/>
    </row>
    <row r="141" spans="1:11" s="280" customFormat="1">
      <c r="A141" s="96"/>
      <c r="B141" s="97" t="s">
        <v>325</v>
      </c>
      <c r="C141" s="98" t="s">
        <v>326</v>
      </c>
      <c r="D141" s="33"/>
      <c r="E141" s="99" t="s">
        <v>34</v>
      </c>
      <c r="F141" s="261"/>
      <c r="G141" s="369">
        <f t="shared" si="9"/>
        <v>0</v>
      </c>
      <c r="H141" s="261"/>
      <c r="I141" s="369">
        <f t="shared" si="10"/>
        <v>0</v>
      </c>
      <c r="J141" s="369">
        <f t="shared" si="11"/>
        <v>0</v>
      </c>
      <c r="K141" s="947"/>
    </row>
    <row r="142" spans="1:11" s="280" customFormat="1" ht="42">
      <c r="A142" s="96"/>
      <c r="B142" s="97" t="s">
        <v>327</v>
      </c>
      <c r="C142" s="238" t="s">
        <v>425</v>
      </c>
      <c r="D142" s="33"/>
      <c r="E142" s="99" t="s">
        <v>34</v>
      </c>
      <c r="F142" s="261"/>
      <c r="G142" s="369">
        <f t="shared" si="9"/>
        <v>0</v>
      </c>
      <c r="H142" s="261"/>
      <c r="I142" s="369">
        <f t="shared" si="10"/>
        <v>0</v>
      </c>
      <c r="J142" s="369">
        <f t="shared" si="11"/>
        <v>0</v>
      </c>
      <c r="K142" s="947"/>
    </row>
    <row r="143" spans="1:11" s="280" customFormat="1">
      <c r="A143" s="96"/>
      <c r="B143" s="97" t="s">
        <v>308</v>
      </c>
      <c r="C143" s="98" t="s">
        <v>309</v>
      </c>
      <c r="D143" s="33"/>
      <c r="E143" s="99" t="s">
        <v>34</v>
      </c>
      <c r="F143" s="102"/>
      <c r="G143" s="369">
        <f t="shared" si="9"/>
        <v>0</v>
      </c>
      <c r="H143" s="259"/>
      <c r="I143" s="369">
        <f t="shared" si="10"/>
        <v>0</v>
      </c>
      <c r="J143" s="369">
        <f t="shared" si="11"/>
        <v>0</v>
      </c>
      <c r="K143" s="947"/>
    </row>
    <row r="144" spans="1:11" s="280" customFormat="1">
      <c r="A144" s="96"/>
      <c r="B144" s="97" t="s">
        <v>310</v>
      </c>
      <c r="C144" s="98" t="s">
        <v>311</v>
      </c>
      <c r="D144" s="33"/>
      <c r="E144" s="99" t="s">
        <v>34</v>
      </c>
      <c r="F144" s="102"/>
      <c r="G144" s="369">
        <f t="shared" si="9"/>
        <v>0</v>
      </c>
      <c r="H144" s="259"/>
      <c r="I144" s="369">
        <f t="shared" si="10"/>
        <v>0</v>
      </c>
      <c r="J144" s="369">
        <f t="shared" si="11"/>
        <v>0</v>
      </c>
      <c r="K144" s="947"/>
    </row>
    <row r="145" spans="1:11" s="280" customFormat="1">
      <c r="A145" s="96"/>
      <c r="B145" s="97" t="s">
        <v>313</v>
      </c>
      <c r="C145" s="98"/>
      <c r="D145" s="33"/>
      <c r="E145" s="99" t="s">
        <v>34</v>
      </c>
      <c r="F145" s="102"/>
      <c r="G145" s="369">
        <f t="shared" si="9"/>
        <v>0</v>
      </c>
      <c r="H145" s="259"/>
      <c r="I145" s="369">
        <f t="shared" si="10"/>
        <v>0</v>
      </c>
      <c r="J145" s="369">
        <f t="shared" si="11"/>
        <v>0</v>
      </c>
      <c r="K145" s="947"/>
    </row>
    <row r="146" spans="1:11" s="280" customFormat="1">
      <c r="A146" s="96"/>
      <c r="B146" s="97" t="s">
        <v>312</v>
      </c>
      <c r="C146" s="98" t="s">
        <v>272</v>
      </c>
      <c r="D146" s="33"/>
      <c r="E146" s="99" t="s">
        <v>34</v>
      </c>
      <c r="F146" s="102"/>
      <c r="G146" s="369">
        <f t="shared" si="9"/>
        <v>0</v>
      </c>
      <c r="H146" s="259"/>
      <c r="I146" s="369">
        <f t="shared" si="10"/>
        <v>0</v>
      </c>
      <c r="J146" s="369">
        <f t="shared" si="11"/>
        <v>0</v>
      </c>
      <c r="K146" s="947"/>
    </row>
    <row r="147" spans="1:11" s="280" customFormat="1">
      <c r="A147" s="96"/>
      <c r="B147" s="97" t="s">
        <v>315</v>
      </c>
      <c r="C147" s="98"/>
      <c r="D147" s="33"/>
      <c r="E147" s="99" t="s">
        <v>34</v>
      </c>
      <c r="F147" s="102"/>
      <c r="G147" s="369">
        <f t="shared" si="9"/>
        <v>0</v>
      </c>
      <c r="H147" s="259"/>
      <c r="I147" s="369">
        <f t="shared" si="10"/>
        <v>0</v>
      </c>
      <c r="J147" s="369">
        <f t="shared" si="11"/>
        <v>0</v>
      </c>
      <c r="K147" s="947"/>
    </row>
    <row r="148" spans="1:11" s="280" customFormat="1">
      <c r="A148" s="96"/>
      <c r="B148" s="97" t="s">
        <v>314</v>
      </c>
      <c r="C148" s="98" t="s">
        <v>316</v>
      </c>
      <c r="D148" s="33"/>
      <c r="E148" s="99" t="s">
        <v>34</v>
      </c>
      <c r="F148" s="102"/>
      <c r="G148" s="369">
        <f t="shared" ref="G148:G157" si="12">+D148*F148</f>
        <v>0</v>
      </c>
      <c r="H148" s="259"/>
      <c r="I148" s="369">
        <f t="shared" ref="I148:I157" si="13">+D148*H148</f>
        <v>0</v>
      </c>
      <c r="J148" s="369">
        <f t="shared" ref="J148:J157" si="14">+G148+I148</f>
        <v>0</v>
      </c>
      <c r="K148" s="947"/>
    </row>
    <row r="149" spans="1:11" s="280" customFormat="1">
      <c r="A149" s="239"/>
      <c r="B149" s="240" t="s">
        <v>318</v>
      </c>
      <c r="C149" s="98"/>
      <c r="D149" s="241"/>
      <c r="E149" s="99" t="s">
        <v>34</v>
      </c>
      <c r="F149" s="242"/>
      <c r="G149" s="369">
        <f t="shared" si="12"/>
        <v>0</v>
      </c>
      <c r="H149" s="259"/>
      <c r="I149" s="369">
        <f t="shared" si="13"/>
        <v>0</v>
      </c>
      <c r="J149" s="369">
        <f t="shared" si="14"/>
        <v>0</v>
      </c>
      <c r="K149" s="947"/>
    </row>
    <row r="150" spans="1:11" s="280" customFormat="1">
      <c r="A150" s="239"/>
      <c r="B150" s="240" t="s">
        <v>319</v>
      </c>
      <c r="C150" s="98"/>
      <c r="D150" s="241"/>
      <c r="E150" s="99" t="s">
        <v>34</v>
      </c>
      <c r="F150" s="242"/>
      <c r="G150" s="369">
        <f t="shared" si="12"/>
        <v>0</v>
      </c>
      <c r="H150" s="259"/>
      <c r="I150" s="369">
        <f t="shared" si="13"/>
        <v>0</v>
      </c>
      <c r="J150" s="369">
        <f t="shared" si="14"/>
        <v>0</v>
      </c>
      <c r="K150" s="947"/>
    </row>
    <row r="151" spans="1:11" s="280" customFormat="1">
      <c r="A151" s="239"/>
      <c r="B151" s="240" t="s">
        <v>320</v>
      </c>
      <c r="C151" s="98" t="s">
        <v>282</v>
      </c>
      <c r="D151" s="241"/>
      <c r="E151" s="99" t="s">
        <v>34</v>
      </c>
      <c r="F151" s="242"/>
      <c r="G151" s="369">
        <f t="shared" si="12"/>
        <v>0</v>
      </c>
      <c r="H151" s="259"/>
      <c r="I151" s="369">
        <f t="shared" si="13"/>
        <v>0</v>
      </c>
      <c r="J151" s="369">
        <f t="shared" si="14"/>
        <v>0</v>
      </c>
      <c r="K151" s="947"/>
    </row>
    <row r="152" spans="1:11" s="280" customFormat="1" ht="22.9" customHeight="1">
      <c r="A152" s="239"/>
      <c r="B152" s="240" t="s">
        <v>321</v>
      </c>
      <c r="C152" s="98" t="s">
        <v>365</v>
      </c>
      <c r="D152" s="241"/>
      <c r="E152" s="99" t="s">
        <v>34</v>
      </c>
      <c r="F152" s="242"/>
      <c r="G152" s="369">
        <f t="shared" si="12"/>
        <v>0</v>
      </c>
      <c r="H152" s="259"/>
      <c r="I152" s="369">
        <f t="shared" si="13"/>
        <v>0</v>
      </c>
      <c r="J152" s="369">
        <f t="shared" si="14"/>
        <v>0</v>
      </c>
      <c r="K152" s="947"/>
    </row>
    <row r="153" spans="1:11" s="280" customFormat="1">
      <c r="A153" s="239"/>
      <c r="B153" s="240"/>
      <c r="C153" s="98"/>
      <c r="D153" s="241"/>
      <c r="E153" s="99" t="s">
        <v>34</v>
      </c>
      <c r="F153" s="242"/>
      <c r="G153" s="369">
        <f t="shared" si="12"/>
        <v>0</v>
      </c>
      <c r="H153" s="259"/>
      <c r="I153" s="369">
        <f t="shared" si="13"/>
        <v>0</v>
      </c>
      <c r="J153" s="369">
        <f t="shared" si="14"/>
        <v>0</v>
      </c>
      <c r="K153" s="947"/>
    </row>
    <row r="154" spans="1:11" s="278" customFormat="1">
      <c r="A154" s="239"/>
      <c r="B154" s="240" t="s">
        <v>400</v>
      </c>
      <c r="C154" s="893" t="s">
        <v>460</v>
      </c>
      <c r="D154" s="241"/>
      <c r="E154" s="99" t="s">
        <v>34</v>
      </c>
      <c r="F154" s="261">
        <f>F134</f>
        <v>5600</v>
      </c>
      <c r="G154" s="369">
        <f t="shared" si="12"/>
        <v>0</v>
      </c>
      <c r="H154" s="895">
        <f>H134</f>
        <v>3200</v>
      </c>
      <c r="I154" s="369">
        <f t="shared" si="13"/>
        <v>0</v>
      </c>
      <c r="J154" s="369">
        <f t="shared" si="14"/>
        <v>0</v>
      </c>
      <c r="K154" s="947"/>
    </row>
    <row r="155" spans="1:11" s="280" customFormat="1">
      <c r="A155" s="239"/>
      <c r="B155" s="240" t="s">
        <v>401</v>
      </c>
      <c r="C155" s="893" t="s">
        <v>461</v>
      </c>
      <c r="D155" s="241"/>
      <c r="E155" s="99" t="s">
        <v>34</v>
      </c>
      <c r="F155" s="242"/>
      <c r="G155" s="369"/>
      <c r="H155" s="259"/>
      <c r="I155" s="369">
        <f t="shared" si="13"/>
        <v>0</v>
      </c>
      <c r="J155" s="369"/>
      <c r="K155" s="947"/>
    </row>
    <row r="156" spans="1:11" s="280" customFormat="1">
      <c r="A156" s="239"/>
      <c r="B156" s="240" t="s">
        <v>402</v>
      </c>
      <c r="C156" s="893" t="s">
        <v>461</v>
      </c>
      <c r="D156" s="241"/>
      <c r="E156" s="99" t="s">
        <v>34</v>
      </c>
      <c r="F156" s="242"/>
      <c r="G156" s="369"/>
      <c r="H156" s="259"/>
      <c r="I156" s="369">
        <f t="shared" si="13"/>
        <v>0</v>
      </c>
      <c r="J156" s="369"/>
      <c r="K156" s="947"/>
    </row>
    <row r="157" spans="1:11" ht="24" thickBot="1">
      <c r="A157" s="104"/>
      <c r="B157" s="105"/>
      <c r="C157" s="98"/>
      <c r="D157" s="106"/>
      <c r="E157" s="107"/>
      <c r="F157" s="108"/>
      <c r="G157" s="369">
        <f t="shared" si="12"/>
        <v>0</v>
      </c>
      <c r="H157" s="259"/>
      <c r="I157" s="369">
        <f t="shared" si="13"/>
        <v>0</v>
      </c>
      <c r="J157" s="369">
        <f t="shared" si="14"/>
        <v>0</v>
      </c>
      <c r="K157" s="326"/>
    </row>
    <row r="158" spans="1:11" ht="24.75" thickTop="1" thickBot="1">
      <c r="A158" s="72"/>
      <c r="B158" s="61"/>
      <c r="C158" s="62" t="s">
        <v>35</v>
      </c>
      <c r="D158" s="109"/>
      <c r="E158" s="64"/>
      <c r="F158" s="65"/>
      <c r="G158" s="63">
        <f>SUM(G82:G157)</f>
        <v>4626764</v>
      </c>
      <c r="H158" s="63"/>
      <c r="I158" s="63">
        <f>SUM(I82:I157)</f>
        <v>509800</v>
      </c>
      <c r="J158" s="63">
        <f>SUM(J82:J157)</f>
        <v>5136564</v>
      </c>
      <c r="K158" s="327"/>
    </row>
    <row r="159" spans="1:11" ht="24" thickTop="1">
      <c r="A159" s="73">
        <v>4.5</v>
      </c>
      <c r="B159" s="51" t="s">
        <v>36</v>
      </c>
      <c r="C159" s="52"/>
      <c r="D159" s="110"/>
      <c r="E159" s="75"/>
      <c r="F159" s="111"/>
      <c r="G159" s="369">
        <f t="shared" ref="G159:G204" si="15">+D159*F159</f>
        <v>0</v>
      </c>
      <c r="H159" s="259"/>
      <c r="I159" s="774">
        <f>+D159*H159</f>
        <v>0</v>
      </c>
      <c r="J159" s="774">
        <f>+G159+I159</f>
        <v>0</v>
      </c>
      <c r="K159" s="334"/>
    </row>
    <row r="160" spans="1:11" s="792" customFormat="1" ht="24.75" customHeight="1">
      <c r="A160" s="786"/>
      <c r="B160" s="787" t="s">
        <v>57</v>
      </c>
      <c r="C160" s="788" t="s">
        <v>155</v>
      </c>
      <c r="D160" s="789"/>
      <c r="E160" s="779" t="s">
        <v>34</v>
      </c>
      <c r="F160" s="790"/>
      <c r="G160" s="369">
        <f t="shared" si="15"/>
        <v>0</v>
      </c>
      <c r="H160" s="259"/>
      <c r="I160" s="369">
        <f>+D160*H160</f>
        <v>0</v>
      </c>
      <c r="J160" s="369">
        <f>+G160+I160</f>
        <v>0</v>
      </c>
      <c r="K160" s="791"/>
    </row>
    <row r="161" spans="1:11" s="792" customFormat="1" ht="24.75" customHeight="1">
      <c r="A161" s="786"/>
      <c r="B161" s="787"/>
      <c r="C161" s="793" t="s">
        <v>119</v>
      </c>
      <c r="D161" s="789"/>
      <c r="E161" s="779" t="s">
        <v>34</v>
      </c>
      <c r="F161" s="790"/>
      <c r="G161" s="369">
        <f t="shared" si="15"/>
        <v>0</v>
      </c>
      <c r="H161" s="259"/>
      <c r="I161" s="369">
        <f>+D161*H161</f>
        <v>0</v>
      </c>
      <c r="J161" s="369">
        <f>+G161+I161</f>
        <v>0</v>
      </c>
      <c r="K161" s="791"/>
    </row>
    <row r="162" spans="1:11" s="792" customFormat="1" ht="24.75" customHeight="1">
      <c r="A162" s="786"/>
      <c r="B162" s="787"/>
      <c r="C162" s="793" t="s">
        <v>120</v>
      </c>
      <c r="D162" s="789"/>
      <c r="E162" s="779" t="s">
        <v>34</v>
      </c>
      <c r="F162" s="790"/>
      <c r="G162" s="369">
        <f t="shared" si="15"/>
        <v>0</v>
      </c>
      <c r="H162" s="259"/>
      <c r="I162" s="369">
        <f t="shared" ref="I162:I204" si="16">+D162*H162</f>
        <v>0</v>
      </c>
      <c r="J162" s="369">
        <f t="shared" ref="J162:J204" si="17">+G162+I162</f>
        <v>0</v>
      </c>
      <c r="K162" s="791"/>
    </row>
    <row r="163" spans="1:11" s="792" customFormat="1" ht="24.75" customHeight="1">
      <c r="A163" s="786"/>
      <c r="B163" s="787"/>
      <c r="C163" s="793" t="s">
        <v>156</v>
      </c>
      <c r="D163" s="789"/>
      <c r="E163" s="779" t="s">
        <v>34</v>
      </c>
      <c r="F163" s="790"/>
      <c r="G163" s="369">
        <f t="shared" si="15"/>
        <v>0</v>
      </c>
      <c r="H163" s="259"/>
      <c r="I163" s="369">
        <f t="shared" si="16"/>
        <v>0</v>
      </c>
      <c r="J163" s="369">
        <f t="shared" si="17"/>
        <v>0</v>
      </c>
      <c r="K163" s="791"/>
    </row>
    <row r="164" spans="1:11" s="792" customFormat="1" ht="24.75" customHeight="1">
      <c r="A164" s="786"/>
      <c r="B164" s="787"/>
      <c r="C164" s="788" t="s">
        <v>173</v>
      </c>
      <c r="D164" s="789">
        <v>97</v>
      </c>
      <c r="E164" s="779" t="s">
        <v>34</v>
      </c>
      <c r="F164" s="790">
        <v>2750</v>
      </c>
      <c r="G164" s="369">
        <f t="shared" si="15"/>
        <v>266750</v>
      </c>
      <c r="H164" s="259">
        <v>500</v>
      </c>
      <c r="I164" s="369">
        <f t="shared" si="16"/>
        <v>48500</v>
      </c>
      <c r="J164" s="369">
        <f t="shared" si="17"/>
        <v>315250</v>
      </c>
      <c r="K164" s="791"/>
    </row>
    <row r="165" spans="1:11" s="792" customFormat="1" ht="24.75" customHeight="1">
      <c r="A165" s="786"/>
      <c r="B165" s="787"/>
      <c r="C165" s="793" t="s">
        <v>174</v>
      </c>
      <c r="D165" s="789">
        <v>97</v>
      </c>
      <c r="E165" s="779" t="s">
        <v>34</v>
      </c>
      <c r="F165" s="790"/>
      <c r="G165" s="369">
        <f t="shared" si="15"/>
        <v>0</v>
      </c>
      <c r="H165" s="259"/>
      <c r="I165" s="369">
        <f t="shared" si="16"/>
        <v>0</v>
      </c>
      <c r="J165" s="369">
        <f t="shared" si="17"/>
        <v>0</v>
      </c>
      <c r="K165" s="791"/>
    </row>
    <row r="166" spans="1:11" s="792" customFormat="1" ht="24.75" customHeight="1">
      <c r="A166" s="786"/>
      <c r="B166" s="787"/>
      <c r="C166" s="793" t="s">
        <v>119</v>
      </c>
      <c r="D166" s="789">
        <v>97</v>
      </c>
      <c r="E166" s="779" t="s">
        <v>34</v>
      </c>
      <c r="F166" s="790">
        <v>228</v>
      </c>
      <c r="G166" s="369">
        <f t="shared" si="15"/>
        <v>22116</v>
      </c>
      <c r="H166" s="259">
        <v>50</v>
      </c>
      <c r="I166" s="369">
        <f t="shared" si="16"/>
        <v>4850</v>
      </c>
      <c r="J166" s="369">
        <f t="shared" si="17"/>
        <v>26966</v>
      </c>
      <c r="K166" s="791"/>
    </row>
    <row r="167" spans="1:11" s="792" customFormat="1" ht="24.75" customHeight="1">
      <c r="A167" s="786"/>
      <c r="B167" s="787"/>
      <c r="C167" s="793" t="s">
        <v>120</v>
      </c>
      <c r="D167" s="789">
        <v>194</v>
      </c>
      <c r="E167" s="779" t="s">
        <v>34</v>
      </c>
      <c r="F167" s="790">
        <v>108</v>
      </c>
      <c r="G167" s="369">
        <f t="shared" si="15"/>
        <v>20952</v>
      </c>
      <c r="H167" s="259">
        <v>50</v>
      </c>
      <c r="I167" s="369">
        <f t="shared" si="16"/>
        <v>9700</v>
      </c>
      <c r="J167" s="369">
        <f t="shared" si="17"/>
        <v>30652</v>
      </c>
      <c r="K167" s="791"/>
    </row>
    <row r="168" spans="1:11" s="792" customFormat="1" ht="24.75" customHeight="1">
      <c r="A168" s="786"/>
      <c r="B168" s="787"/>
      <c r="C168" s="793" t="s">
        <v>156</v>
      </c>
      <c r="D168" s="789">
        <v>194</v>
      </c>
      <c r="E168" s="779" t="s">
        <v>34</v>
      </c>
      <c r="F168" s="790">
        <v>120</v>
      </c>
      <c r="G168" s="369">
        <f t="shared" si="15"/>
        <v>23280</v>
      </c>
      <c r="H168" s="259"/>
      <c r="I168" s="369">
        <f t="shared" si="16"/>
        <v>0</v>
      </c>
      <c r="J168" s="369">
        <f t="shared" si="17"/>
        <v>23280</v>
      </c>
      <c r="K168" s="791"/>
    </row>
    <row r="169" spans="1:11" s="792" customFormat="1" ht="24.75" customHeight="1">
      <c r="A169" s="786"/>
      <c r="B169" s="794"/>
      <c r="C169" s="788" t="s">
        <v>157</v>
      </c>
      <c r="D169" s="789">
        <f>D168</f>
        <v>194</v>
      </c>
      <c r="E169" s="779" t="s">
        <v>34</v>
      </c>
      <c r="F169" s="790">
        <v>208</v>
      </c>
      <c r="G169" s="369">
        <f t="shared" si="15"/>
        <v>40352</v>
      </c>
      <c r="H169" s="259">
        <v>120</v>
      </c>
      <c r="I169" s="369">
        <f t="shared" si="16"/>
        <v>23280</v>
      </c>
      <c r="J169" s="369">
        <f t="shared" si="17"/>
        <v>63632</v>
      </c>
      <c r="K169" s="791"/>
    </row>
    <row r="170" spans="1:11" s="792" customFormat="1" ht="24.75" customHeight="1">
      <c r="A170" s="786"/>
      <c r="B170" s="794"/>
      <c r="C170" s="793" t="s">
        <v>118</v>
      </c>
      <c r="D170" s="789">
        <v>97</v>
      </c>
      <c r="E170" s="779" t="s">
        <v>34</v>
      </c>
      <c r="F170" s="790">
        <v>368</v>
      </c>
      <c r="G170" s="369">
        <f t="shared" si="15"/>
        <v>35696</v>
      </c>
      <c r="H170" s="259">
        <v>100</v>
      </c>
      <c r="I170" s="369">
        <f t="shared" si="16"/>
        <v>9700</v>
      </c>
      <c r="J170" s="369">
        <f t="shared" si="17"/>
        <v>45396</v>
      </c>
      <c r="K170" s="791"/>
    </row>
    <row r="171" spans="1:11" s="792" customFormat="1" ht="24.75" customHeight="1">
      <c r="A171" s="786"/>
      <c r="B171" s="787" t="s">
        <v>58</v>
      </c>
      <c r="C171" s="788" t="s">
        <v>102</v>
      </c>
      <c r="D171" s="789">
        <v>90</v>
      </c>
      <c r="E171" s="779" t="s">
        <v>34</v>
      </c>
      <c r="F171" s="790">
        <v>2610</v>
      </c>
      <c r="G171" s="369">
        <f t="shared" si="15"/>
        <v>234900</v>
      </c>
      <c r="H171" s="259">
        <v>350</v>
      </c>
      <c r="I171" s="369">
        <f t="shared" si="16"/>
        <v>31500</v>
      </c>
      <c r="J171" s="369">
        <f t="shared" si="17"/>
        <v>266400</v>
      </c>
      <c r="K171" s="791"/>
    </row>
    <row r="172" spans="1:11" s="792" customFormat="1" ht="24.75" customHeight="1">
      <c r="A172" s="786"/>
      <c r="B172" s="787"/>
      <c r="C172" s="788" t="s">
        <v>103</v>
      </c>
      <c r="D172" s="789">
        <v>7</v>
      </c>
      <c r="E172" s="779" t="s">
        <v>34</v>
      </c>
      <c r="F172" s="790">
        <v>1380</v>
      </c>
      <c r="G172" s="369">
        <f t="shared" si="15"/>
        <v>9660</v>
      </c>
      <c r="H172" s="259">
        <v>350</v>
      </c>
      <c r="I172" s="369">
        <f t="shared" si="16"/>
        <v>2450</v>
      </c>
      <c r="J172" s="369">
        <f t="shared" si="17"/>
        <v>12110</v>
      </c>
      <c r="K172" s="791"/>
    </row>
    <row r="173" spans="1:11" s="792" customFormat="1" ht="24.75" customHeight="1">
      <c r="A173" s="786"/>
      <c r="B173" s="794"/>
      <c r="C173" s="788" t="s">
        <v>104</v>
      </c>
      <c r="D173" s="789">
        <f>D170</f>
        <v>97</v>
      </c>
      <c r="E173" s="779" t="s">
        <v>34</v>
      </c>
      <c r="F173" s="790">
        <v>228</v>
      </c>
      <c r="G173" s="369">
        <f t="shared" si="15"/>
        <v>22116</v>
      </c>
      <c r="H173" s="259">
        <v>100</v>
      </c>
      <c r="I173" s="369">
        <f t="shared" si="16"/>
        <v>9700</v>
      </c>
      <c r="J173" s="369">
        <f t="shared" si="17"/>
        <v>31816</v>
      </c>
      <c r="K173" s="791"/>
    </row>
    <row r="174" spans="1:11" s="792" customFormat="1" ht="24.75" customHeight="1">
      <c r="A174" s="786"/>
      <c r="B174" s="794"/>
      <c r="C174" s="788" t="s">
        <v>105</v>
      </c>
      <c r="D174" s="789">
        <f>D173</f>
        <v>97</v>
      </c>
      <c r="E174" s="779" t="s">
        <v>34</v>
      </c>
      <c r="F174" s="790">
        <v>163</v>
      </c>
      <c r="G174" s="369">
        <f t="shared" si="15"/>
        <v>15811</v>
      </c>
      <c r="H174" s="259"/>
      <c r="I174" s="369">
        <f t="shared" si="16"/>
        <v>0</v>
      </c>
      <c r="J174" s="369">
        <f t="shared" si="17"/>
        <v>15811</v>
      </c>
      <c r="K174" s="791"/>
    </row>
    <row r="175" spans="1:11" s="792" customFormat="1" ht="24.75" customHeight="1">
      <c r="A175" s="786"/>
      <c r="B175" s="794"/>
      <c r="C175" s="788" t="s">
        <v>106</v>
      </c>
      <c r="D175" s="789">
        <f>D174</f>
        <v>97</v>
      </c>
      <c r="E175" s="779" t="s">
        <v>34</v>
      </c>
      <c r="F175" s="790">
        <v>283</v>
      </c>
      <c r="G175" s="369">
        <f t="shared" si="15"/>
        <v>27451</v>
      </c>
      <c r="H175" s="259">
        <v>100</v>
      </c>
      <c r="I175" s="369">
        <f t="shared" si="16"/>
        <v>9700</v>
      </c>
      <c r="J175" s="369">
        <f t="shared" si="17"/>
        <v>37151</v>
      </c>
      <c r="K175" s="791"/>
    </row>
    <row r="176" spans="1:11" s="792" customFormat="1" ht="24.75" customHeight="1">
      <c r="A176" s="786"/>
      <c r="B176" s="794"/>
      <c r="C176" s="788" t="s">
        <v>107</v>
      </c>
      <c r="D176" s="789">
        <f>D175</f>
        <v>97</v>
      </c>
      <c r="E176" s="779" t="s">
        <v>34</v>
      </c>
      <c r="F176" s="790">
        <v>100</v>
      </c>
      <c r="G176" s="369">
        <f t="shared" si="15"/>
        <v>9700</v>
      </c>
      <c r="H176" s="259"/>
      <c r="I176" s="369">
        <f t="shared" si="16"/>
        <v>0</v>
      </c>
      <c r="J176" s="369">
        <f t="shared" si="17"/>
        <v>9700</v>
      </c>
      <c r="K176" s="791"/>
    </row>
    <row r="177" spans="1:11" s="792" customFormat="1" ht="24.75" customHeight="1">
      <c r="A177" s="786"/>
      <c r="B177" s="794"/>
      <c r="C177" s="788" t="s">
        <v>108</v>
      </c>
      <c r="D177" s="789">
        <f>D176</f>
        <v>97</v>
      </c>
      <c r="E177" s="779" t="s">
        <v>34</v>
      </c>
      <c r="F177" s="790">
        <v>100</v>
      </c>
      <c r="G177" s="369">
        <f t="shared" si="15"/>
        <v>9700</v>
      </c>
      <c r="H177" s="259">
        <v>50</v>
      </c>
      <c r="I177" s="369">
        <f t="shared" si="16"/>
        <v>4850</v>
      </c>
      <c r="J177" s="369">
        <f t="shared" si="17"/>
        <v>14550</v>
      </c>
      <c r="K177" s="791"/>
    </row>
    <row r="178" spans="1:11" ht="24.75" customHeight="1">
      <c r="A178" s="112"/>
      <c r="B178" s="55"/>
      <c r="C178" s="114" t="s">
        <v>159</v>
      </c>
      <c r="D178" s="115">
        <v>0</v>
      </c>
      <c r="E178" s="34" t="s">
        <v>34</v>
      </c>
      <c r="F178" s="101"/>
      <c r="G178" s="369">
        <f t="shared" si="15"/>
        <v>0</v>
      </c>
      <c r="H178" s="259">
        <v>0</v>
      </c>
      <c r="I178" s="369">
        <f t="shared" si="16"/>
        <v>0</v>
      </c>
      <c r="J178" s="369">
        <f t="shared" si="17"/>
        <v>0</v>
      </c>
      <c r="K178" s="344"/>
    </row>
    <row r="179" spans="1:11" s="280" customFormat="1" ht="24.75" customHeight="1">
      <c r="A179" s="112"/>
      <c r="B179" s="55"/>
      <c r="C179" s="114" t="s">
        <v>160</v>
      </c>
      <c r="D179" s="115"/>
      <c r="E179" s="34" t="s">
        <v>34</v>
      </c>
      <c r="F179" s="101"/>
      <c r="G179" s="369">
        <f t="shared" si="15"/>
        <v>0</v>
      </c>
      <c r="H179" s="259"/>
      <c r="I179" s="369">
        <f t="shared" si="16"/>
        <v>0</v>
      </c>
      <c r="J179" s="369">
        <f t="shared" si="17"/>
        <v>0</v>
      </c>
      <c r="K179" s="344"/>
    </row>
    <row r="180" spans="1:11" ht="24.75" customHeight="1">
      <c r="A180" s="112"/>
      <c r="B180" s="55"/>
      <c r="C180" s="114" t="s">
        <v>161</v>
      </c>
      <c r="D180" s="115">
        <v>0</v>
      </c>
      <c r="E180" s="34" t="s">
        <v>34</v>
      </c>
      <c r="F180" s="101"/>
      <c r="G180" s="369">
        <f t="shared" si="15"/>
        <v>0</v>
      </c>
      <c r="H180" s="259">
        <v>0</v>
      </c>
      <c r="I180" s="369">
        <f t="shared" si="16"/>
        <v>0</v>
      </c>
      <c r="J180" s="369">
        <f t="shared" si="17"/>
        <v>0</v>
      </c>
      <c r="K180" s="344"/>
    </row>
    <row r="181" spans="1:11" s="280" customFormat="1" ht="24.75" customHeight="1">
      <c r="A181" s="112"/>
      <c r="B181" s="55"/>
      <c r="C181" s="114" t="s">
        <v>162</v>
      </c>
      <c r="D181" s="115"/>
      <c r="E181" s="34" t="s">
        <v>34</v>
      </c>
      <c r="F181" s="101"/>
      <c r="G181" s="369">
        <f t="shared" si="15"/>
        <v>0</v>
      </c>
      <c r="H181" s="259"/>
      <c r="I181" s="369"/>
      <c r="J181" s="369">
        <f t="shared" si="17"/>
        <v>0</v>
      </c>
      <c r="K181" s="344"/>
    </row>
    <row r="182" spans="1:11" ht="24.75" customHeight="1">
      <c r="A182" s="112"/>
      <c r="B182" s="55"/>
      <c r="C182" s="114" t="s">
        <v>163</v>
      </c>
      <c r="D182" s="115">
        <v>90</v>
      </c>
      <c r="E182" s="34" t="s">
        <v>34</v>
      </c>
      <c r="F182" s="101">
        <v>1870</v>
      </c>
      <c r="G182" s="369">
        <f t="shared" si="15"/>
        <v>168300</v>
      </c>
      <c r="H182" s="259">
        <v>0</v>
      </c>
      <c r="I182" s="369">
        <f t="shared" si="16"/>
        <v>0</v>
      </c>
      <c r="J182" s="369">
        <f t="shared" si="17"/>
        <v>168300</v>
      </c>
      <c r="K182" s="344"/>
    </row>
    <row r="183" spans="1:11" ht="24.75" customHeight="1">
      <c r="A183" s="112"/>
      <c r="B183" s="55"/>
      <c r="C183" s="114" t="s">
        <v>164</v>
      </c>
      <c r="D183" s="115">
        <v>7</v>
      </c>
      <c r="E183" s="34" t="s">
        <v>34</v>
      </c>
      <c r="F183" s="101">
        <v>880</v>
      </c>
      <c r="G183" s="369">
        <f t="shared" si="15"/>
        <v>6160</v>
      </c>
      <c r="H183" s="259">
        <v>0</v>
      </c>
      <c r="I183" s="369">
        <f t="shared" si="16"/>
        <v>0</v>
      </c>
      <c r="J183" s="369">
        <f t="shared" si="17"/>
        <v>6160</v>
      </c>
      <c r="K183" s="344"/>
    </row>
    <row r="184" spans="1:11" ht="24.75" customHeight="1">
      <c r="A184" s="112"/>
      <c r="B184" s="55"/>
      <c r="C184" s="114" t="s">
        <v>165</v>
      </c>
      <c r="D184" s="115">
        <v>0</v>
      </c>
      <c r="E184" s="34" t="s">
        <v>34</v>
      </c>
      <c r="F184" s="101"/>
      <c r="G184" s="369">
        <f t="shared" si="15"/>
        <v>0</v>
      </c>
      <c r="H184" s="259">
        <v>0</v>
      </c>
      <c r="I184" s="369">
        <f t="shared" si="16"/>
        <v>0</v>
      </c>
      <c r="J184" s="369">
        <f t="shared" si="17"/>
        <v>0</v>
      </c>
      <c r="K184" s="344"/>
    </row>
    <row r="185" spans="1:11" ht="24.75" customHeight="1">
      <c r="A185" s="112"/>
      <c r="B185" s="55"/>
      <c r="C185" s="114" t="s">
        <v>166</v>
      </c>
      <c r="D185" s="115">
        <v>0</v>
      </c>
      <c r="E185" s="34" t="s">
        <v>34</v>
      </c>
      <c r="F185" s="101"/>
      <c r="G185" s="369">
        <f t="shared" si="15"/>
        <v>0</v>
      </c>
      <c r="H185" s="259">
        <v>0</v>
      </c>
      <c r="I185" s="369">
        <f t="shared" si="16"/>
        <v>0</v>
      </c>
      <c r="J185" s="369">
        <f t="shared" si="17"/>
        <v>0</v>
      </c>
      <c r="K185" s="344"/>
    </row>
    <row r="186" spans="1:11" ht="24.75" customHeight="1">
      <c r="A186" s="112"/>
      <c r="B186" s="55"/>
      <c r="C186" s="114" t="s">
        <v>167</v>
      </c>
      <c r="D186" s="115">
        <v>0</v>
      </c>
      <c r="E186" s="34" t="s">
        <v>34</v>
      </c>
      <c r="F186" s="101"/>
      <c r="G186" s="369">
        <f t="shared" si="15"/>
        <v>0</v>
      </c>
      <c r="H186" s="259">
        <v>0</v>
      </c>
      <c r="I186" s="369">
        <f t="shared" si="16"/>
        <v>0</v>
      </c>
      <c r="J186" s="369">
        <f t="shared" si="17"/>
        <v>0</v>
      </c>
      <c r="K186" s="344"/>
    </row>
    <row r="187" spans="1:11" ht="24.75" customHeight="1">
      <c r="A187" s="112"/>
      <c r="B187" s="55"/>
      <c r="C187" s="114" t="s">
        <v>168</v>
      </c>
      <c r="D187" s="115">
        <v>0</v>
      </c>
      <c r="E187" s="34" t="s">
        <v>34</v>
      </c>
      <c r="F187" s="101"/>
      <c r="G187" s="369">
        <f t="shared" si="15"/>
        <v>0</v>
      </c>
      <c r="H187" s="259">
        <v>0</v>
      </c>
      <c r="I187" s="369">
        <f t="shared" si="16"/>
        <v>0</v>
      </c>
      <c r="J187" s="369">
        <f t="shared" si="17"/>
        <v>0</v>
      </c>
      <c r="K187" s="344"/>
    </row>
    <row r="188" spans="1:11" ht="24.75" customHeight="1">
      <c r="A188" s="112"/>
      <c r="B188" s="55"/>
      <c r="C188" s="114" t="s">
        <v>169</v>
      </c>
      <c r="D188" s="115">
        <v>0</v>
      </c>
      <c r="E188" s="34" t="s">
        <v>34</v>
      </c>
      <c r="F188" s="101"/>
      <c r="G188" s="369">
        <f t="shared" si="15"/>
        <v>0</v>
      </c>
      <c r="H188" s="259">
        <v>0</v>
      </c>
      <c r="I188" s="369">
        <f t="shared" si="16"/>
        <v>0</v>
      </c>
      <c r="J188" s="369">
        <f t="shared" si="17"/>
        <v>0</v>
      </c>
      <c r="K188" s="344"/>
    </row>
    <row r="189" spans="1:11" s="280" customFormat="1" ht="48" customHeight="1">
      <c r="A189" s="112"/>
      <c r="B189" s="113" t="s">
        <v>59</v>
      </c>
      <c r="C189" s="114" t="s">
        <v>109</v>
      </c>
      <c r="D189" s="115">
        <v>194</v>
      </c>
      <c r="E189" s="34" t="s">
        <v>34</v>
      </c>
      <c r="F189" s="101">
        <v>97</v>
      </c>
      <c r="G189" s="369">
        <f t="shared" si="15"/>
        <v>18818</v>
      </c>
      <c r="H189" s="259">
        <v>50</v>
      </c>
      <c r="I189" s="369">
        <f t="shared" si="16"/>
        <v>9700</v>
      </c>
      <c r="J189" s="369">
        <f t="shared" si="17"/>
        <v>28518</v>
      </c>
      <c r="K189" s="344"/>
    </row>
    <row r="190" spans="1:11" s="280" customFormat="1" ht="24.75" customHeight="1">
      <c r="A190" s="112"/>
      <c r="B190" s="55"/>
      <c r="C190" s="114" t="s">
        <v>158</v>
      </c>
      <c r="D190" s="115">
        <v>97</v>
      </c>
      <c r="E190" s="34" t="s">
        <v>34</v>
      </c>
      <c r="F190" s="101">
        <v>328</v>
      </c>
      <c r="G190" s="369">
        <f t="shared" si="15"/>
        <v>31816</v>
      </c>
      <c r="H190" s="259">
        <v>50</v>
      </c>
      <c r="I190" s="369">
        <f t="shared" si="16"/>
        <v>4850</v>
      </c>
      <c r="J190" s="369">
        <f t="shared" si="17"/>
        <v>36666</v>
      </c>
      <c r="K190" s="344"/>
    </row>
    <row r="191" spans="1:11" s="280" customFormat="1" ht="24.75" customHeight="1">
      <c r="A191" s="112"/>
      <c r="B191" s="55"/>
      <c r="C191" s="114" t="s">
        <v>110</v>
      </c>
      <c r="D191" s="115">
        <v>97</v>
      </c>
      <c r="E191" s="34" t="s">
        <v>34</v>
      </c>
      <c r="F191" s="101">
        <v>198</v>
      </c>
      <c r="G191" s="369">
        <f t="shared" si="15"/>
        <v>19206</v>
      </c>
      <c r="H191" s="259">
        <v>50</v>
      </c>
      <c r="I191" s="369">
        <f t="shared" si="16"/>
        <v>4850</v>
      </c>
      <c r="J191" s="369">
        <f t="shared" si="17"/>
        <v>24056</v>
      </c>
      <c r="K191" s="344"/>
    </row>
    <row r="192" spans="1:11" ht="24.75" customHeight="1">
      <c r="A192" s="112"/>
      <c r="B192" s="113" t="s">
        <v>60</v>
      </c>
      <c r="C192" s="114" t="s">
        <v>121</v>
      </c>
      <c r="D192" s="115"/>
      <c r="E192" s="34" t="s">
        <v>34</v>
      </c>
      <c r="F192" s="101"/>
      <c r="G192" s="369">
        <f t="shared" si="15"/>
        <v>0</v>
      </c>
      <c r="H192" s="259"/>
      <c r="I192" s="369">
        <f t="shared" si="16"/>
        <v>0</v>
      </c>
      <c r="J192" s="369">
        <f t="shared" si="17"/>
        <v>0</v>
      </c>
      <c r="K192" s="344"/>
    </row>
    <row r="193" spans="1:11" ht="44.25" customHeight="1">
      <c r="A193" s="112"/>
      <c r="B193" s="55"/>
      <c r="C193" s="114" t="s">
        <v>111</v>
      </c>
      <c r="D193" s="115"/>
      <c r="E193" s="34" t="s">
        <v>34</v>
      </c>
      <c r="F193" s="101"/>
      <c r="G193" s="369">
        <f t="shared" si="15"/>
        <v>0</v>
      </c>
      <c r="H193" s="259"/>
      <c r="I193" s="369">
        <f t="shared" si="16"/>
        <v>0</v>
      </c>
      <c r="J193" s="369">
        <f t="shared" si="17"/>
        <v>0</v>
      </c>
      <c r="K193" s="344"/>
    </row>
    <row r="194" spans="1:11" s="280" customFormat="1" ht="24.75" customHeight="1">
      <c r="A194" s="112"/>
      <c r="B194" s="55" t="s">
        <v>49</v>
      </c>
      <c r="C194" s="114" t="s">
        <v>170</v>
      </c>
      <c r="D194" s="115">
        <v>0</v>
      </c>
      <c r="E194" s="34" t="s">
        <v>34</v>
      </c>
      <c r="F194" s="101"/>
      <c r="G194" s="369">
        <f t="shared" si="15"/>
        <v>0</v>
      </c>
      <c r="H194" s="259"/>
      <c r="I194" s="369">
        <f t="shared" si="16"/>
        <v>0</v>
      </c>
      <c r="J194" s="369">
        <f t="shared" si="17"/>
        <v>0</v>
      </c>
      <c r="K194" s="344"/>
    </row>
    <row r="195" spans="1:11" ht="24.75" customHeight="1">
      <c r="A195" s="112"/>
      <c r="B195" s="55" t="s">
        <v>49</v>
      </c>
      <c r="C195" s="114" t="s">
        <v>171</v>
      </c>
      <c r="D195" s="115">
        <v>0</v>
      </c>
      <c r="E195" s="34" t="s">
        <v>34</v>
      </c>
      <c r="F195" s="101"/>
      <c r="G195" s="369">
        <f t="shared" si="15"/>
        <v>0</v>
      </c>
      <c r="H195" s="259"/>
      <c r="I195" s="369">
        <f t="shared" si="16"/>
        <v>0</v>
      </c>
      <c r="J195" s="369">
        <f t="shared" si="17"/>
        <v>0</v>
      </c>
      <c r="K195" s="335"/>
    </row>
    <row r="196" spans="1:11" ht="24.75" customHeight="1">
      <c r="A196" s="112"/>
      <c r="B196" s="55" t="s">
        <v>49</v>
      </c>
      <c r="C196" s="114" t="s">
        <v>172</v>
      </c>
      <c r="D196" s="115">
        <v>0</v>
      </c>
      <c r="E196" s="34" t="s">
        <v>34</v>
      </c>
      <c r="F196" s="101"/>
      <c r="G196" s="369">
        <f t="shared" si="15"/>
        <v>0</v>
      </c>
      <c r="H196" s="259"/>
      <c r="I196" s="369">
        <f t="shared" si="16"/>
        <v>0</v>
      </c>
      <c r="J196" s="369">
        <f t="shared" si="17"/>
        <v>0</v>
      </c>
      <c r="K196" s="335"/>
    </row>
    <row r="197" spans="1:11" s="280" customFormat="1" ht="24.75" customHeight="1">
      <c r="A197" s="112"/>
      <c r="B197" s="55" t="s">
        <v>49</v>
      </c>
      <c r="C197" s="114" t="s">
        <v>465</v>
      </c>
      <c r="D197" s="115"/>
      <c r="E197" s="34" t="s">
        <v>34</v>
      </c>
      <c r="F197" s="101"/>
      <c r="G197" s="369">
        <f t="shared" si="15"/>
        <v>0</v>
      </c>
      <c r="H197" s="259"/>
      <c r="I197" s="369">
        <f t="shared" si="16"/>
        <v>0</v>
      </c>
      <c r="J197" s="369">
        <f t="shared" si="17"/>
        <v>0</v>
      </c>
      <c r="K197" s="335"/>
    </row>
    <row r="198" spans="1:11" ht="24.75" customHeight="1">
      <c r="A198" s="181"/>
      <c r="B198" s="55" t="s">
        <v>49</v>
      </c>
      <c r="C198" s="114" t="s">
        <v>179</v>
      </c>
      <c r="D198" s="182">
        <v>0</v>
      </c>
      <c r="E198" s="34" t="s">
        <v>34</v>
      </c>
      <c r="F198" s="183">
        <v>0</v>
      </c>
      <c r="G198" s="369">
        <f t="shared" si="15"/>
        <v>0</v>
      </c>
      <c r="H198" s="259"/>
      <c r="I198" s="369">
        <f t="shared" si="16"/>
        <v>0</v>
      </c>
      <c r="J198" s="369">
        <f t="shared" si="17"/>
        <v>0</v>
      </c>
      <c r="K198" s="336"/>
    </row>
    <row r="199" spans="1:11" s="280" customFormat="1" ht="24.75" customHeight="1">
      <c r="A199" s="181"/>
      <c r="B199" s="55" t="s">
        <v>49</v>
      </c>
      <c r="C199" s="114" t="s">
        <v>178</v>
      </c>
      <c r="D199" s="182"/>
      <c r="E199" s="34" t="s">
        <v>34</v>
      </c>
      <c r="F199" s="183">
        <v>0</v>
      </c>
      <c r="G199" s="369">
        <f t="shared" si="15"/>
        <v>0</v>
      </c>
      <c r="H199" s="259">
        <v>0</v>
      </c>
      <c r="I199" s="774">
        <f t="shared" si="16"/>
        <v>0</v>
      </c>
      <c r="J199" s="774">
        <f t="shared" si="17"/>
        <v>0</v>
      </c>
      <c r="K199" s="336"/>
    </row>
    <row r="200" spans="1:11" s="280" customFormat="1" ht="24.75" customHeight="1">
      <c r="A200" s="181"/>
      <c r="B200" s="55" t="s">
        <v>49</v>
      </c>
      <c r="C200" s="114" t="s">
        <v>464</v>
      </c>
      <c r="D200" s="182"/>
      <c r="E200" s="34" t="s">
        <v>34</v>
      </c>
      <c r="F200" s="183"/>
      <c r="G200" s="369">
        <f t="shared" si="15"/>
        <v>0</v>
      </c>
      <c r="H200" s="259"/>
      <c r="I200" s="774">
        <f t="shared" si="16"/>
        <v>0</v>
      </c>
      <c r="J200" s="774">
        <f t="shared" si="17"/>
        <v>0</v>
      </c>
      <c r="K200" s="336"/>
    </row>
    <row r="201" spans="1:11" ht="24.75" customHeight="1">
      <c r="A201" s="181"/>
      <c r="B201" s="55" t="s">
        <v>49</v>
      </c>
      <c r="C201" s="114" t="s">
        <v>177</v>
      </c>
      <c r="D201" s="182">
        <v>0</v>
      </c>
      <c r="E201" s="34" t="s">
        <v>34</v>
      </c>
      <c r="F201" s="183"/>
      <c r="G201" s="369">
        <f t="shared" si="15"/>
        <v>0</v>
      </c>
      <c r="H201" s="259"/>
      <c r="I201" s="774">
        <f t="shared" si="16"/>
        <v>0</v>
      </c>
      <c r="J201" s="774">
        <f t="shared" si="17"/>
        <v>0</v>
      </c>
      <c r="K201" s="336"/>
    </row>
    <row r="202" spans="1:11" ht="24.75" customHeight="1">
      <c r="A202" s="181"/>
      <c r="B202" s="55" t="s">
        <v>49</v>
      </c>
      <c r="C202" s="114" t="s">
        <v>176</v>
      </c>
      <c r="D202" s="182">
        <v>0</v>
      </c>
      <c r="E202" s="34" t="s">
        <v>34</v>
      </c>
      <c r="F202" s="183"/>
      <c r="G202" s="369">
        <f t="shared" si="15"/>
        <v>0</v>
      </c>
      <c r="H202" s="259"/>
      <c r="I202" s="774">
        <f t="shared" si="16"/>
        <v>0</v>
      </c>
      <c r="J202" s="774">
        <f t="shared" si="17"/>
        <v>0</v>
      </c>
      <c r="K202" s="336"/>
    </row>
    <row r="203" spans="1:11" ht="24.75" customHeight="1">
      <c r="A203" s="181"/>
      <c r="B203" s="55" t="s">
        <v>49</v>
      </c>
      <c r="C203" s="114" t="s">
        <v>175</v>
      </c>
      <c r="D203" s="182">
        <v>0</v>
      </c>
      <c r="E203" s="34" t="s">
        <v>34</v>
      </c>
      <c r="F203" s="183"/>
      <c r="G203" s="369">
        <f t="shared" si="15"/>
        <v>0</v>
      </c>
      <c r="H203" s="259"/>
      <c r="I203" s="774">
        <f t="shared" si="16"/>
        <v>0</v>
      </c>
      <c r="J203" s="774">
        <f t="shared" si="17"/>
        <v>0</v>
      </c>
      <c r="K203" s="336"/>
    </row>
    <row r="204" spans="1:11" s="280" customFormat="1" ht="24.75" customHeight="1" thickBot="1">
      <c r="A204" s="345"/>
      <c r="B204" s="90"/>
      <c r="C204" s="346" t="s">
        <v>64</v>
      </c>
      <c r="D204" s="347"/>
      <c r="E204" s="348" t="s">
        <v>34</v>
      </c>
      <c r="F204" s="349"/>
      <c r="G204" s="369">
        <f t="shared" si="15"/>
        <v>0</v>
      </c>
      <c r="H204" s="259"/>
      <c r="I204" s="774">
        <f t="shared" si="16"/>
        <v>0</v>
      </c>
      <c r="J204" s="774">
        <f t="shared" si="17"/>
        <v>0</v>
      </c>
      <c r="K204" s="394"/>
    </row>
    <row r="205" spans="1:11" ht="24.75" thickTop="1" thickBot="1">
      <c r="A205" s="92"/>
      <c r="B205" s="61"/>
      <c r="C205" s="116" t="s">
        <v>37</v>
      </c>
      <c r="D205" s="117"/>
      <c r="E205" s="118"/>
      <c r="F205" s="119"/>
      <c r="G205" s="117">
        <f>SUM(G159:G204)</f>
        <v>982784</v>
      </c>
      <c r="H205" s="117"/>
      <c r="I205" s="117">
        <f>SUM(I159:I204)</f>
        <v>173630</v>
      </c>
      <c r="J205" s="117">
        <f>SUM(J159:J204)</f>
        <v>1156414</v>
      </c>
      <c r="K205" s="337"/>
    </row>
    <row r="206" spans="1:11" ht="24" thickTop="1">
      <c r="A206" s="73">
        <v>4.5999999999999996</v>
      </c>
      <c r="B206" s="126" t="s">
        <v>101</v>
      </c>
      <c r="C206" s="52"/>
      <c r="D206" s="120"/>
      <c r="E206" s="121"/>
      <c r="F206" s="53"/>
      <c r="G206" s="369">
        <f t="shared" ref="G206:G215" si="18">+D206*F206</f>
        <v>0</v>
      </c>
      <c r="H206" s="259"/>
      <c r="I206" s="369">
        <f>+D206*H206</f>
        <v>0</v>
      </c>
      <c r="J206" s="369">
        <f>+G206+I206</f>
        <v>0</v>
      </c>
      <c r="K206" s="338"/>
    </row>
    <row r="207" spans="1:11">
      <c r="A207" s="66"/>
      <c r="B207" s="243" t="s">
        <v>410</v>
      </c>
      <c r="C207" s="244"/>
      <c r="D207" s="245"/>
      <c r="E207" s="246"/>
      <c r="F207" s="26"/>
      <c r="G207" s="369">
        <f t="shared" si="18"/>
        <v>0</v>
      </c>
      <c r="H207" s="259"/>
      <c r="I207" s="369">
        <f>+D207*H207</f>
        <v>0</v>
      </c>
      <c r="J207" s="369">
        <f>+G207+I207</f>
        <v>0</v>
      </c>
      <c r="K207" s="339"/>
    </row>
    <row r="208" spans="1:11">
      <c r="A208" s="28"/>
      <c r="B208" s="113"/>
      <c r="C208" s="123" t="s">
        <v>366</v>
      </c>
      <c r="D208" s="124">
        <v>47</v>
      </c>
      <c r="E208" s="33" t="s">
        <v>24</v>
      </c>
      <c r="F208" s="261">
        <v>190</v>
      </c>
      <c r="G208" s="369">
        <f t="shared" si="18"/>
        <v>8930</v>
      </c>
      <c r="H208" s="261">
        <v>80</v>
      </c>
      <c r="I208" s="369">
        <f>+D208*H208</f>
        <v>3760</v>
      </c>
      <c r="J208" s="369">
        <f>+G208+I208</f>
        <v>12690</v>
      </c>
      <c r="K208" s="340"/>
    </row>
    <row r="209" spans="1:11" ht="34.15" customHeight="1">
      <c r="A209" s="28"/>
      <c r="B209" s="113"/>
      <c r="C209" s="127" t="s">
        <v>367</v>
      </c>
      <c r="D209" s="124">
        <v>112</v>
      </c>
      <c r="E209" s="33" t="s">
        <v>68</v>
      </c>
      <c r="F209" s="261">
        <v>190</v>
      </c>
      <c r="G209" s="369">
        <f t="shared" si="18"/>
        <v>21280</v>
      </c>
      <c r="H209" s="261">
        <v>80</v>
      </c>
      <c r="I209" s="369">
        <f>+D209*H209</f>
        <v>8960</v>
      </c>
      <c r="J209" s="369">
        <f>+G209+I209</f>
        <v>30240</v>
      </c>
      <c r="K209" s="340"/>
    </row>
    <row r="210" spans="1:11" ht="27" customHeight="1">
      <c r="A210" s="28"/>
      <c r="B210" s="113"/>
      <c r="C210" s="123" t="s">
        <v>368</v>
      </c>
      <c r="D210" s="124">
        <v>128</v>
      </c>
      <c r="E210" s="33" t="s">
        <v>68</v>
      </c>
      <c r="F210" s="261">
        <v>250</v>
      </c>
      <c r="G210" s="369">
        <f t="shared" si="18"/>
        <v>32000</v>
      </c>
      <c r="H210" s="261">
        <v>80</v>
      </c>
      <c r="I210" s="369">
        <f>+D210*H210</f>
        <v>10240</v>
      </c>
      <c r="J210" s="369">
        <f>+G210+I210</f>
        <v>42240</v>
      </c>
      <c r="K210" s="340"/>
    </row>
    <row r="211" spans="1:11" ht="27" customHeight="1">
      <c r="A211" s="247"/>
      <c r="B211" s="248"/>
      <c r="C211" s="249" t="s">
        <v>369</v>
      </c>
      <c r="D211" s="250">
        <v>138</v>
      </c>
      <c r="E211" s="33" t="s">
        <v>68</v>
      </c>
      <c r="F211" s="261">
        <v>1273</v>
      </c>
      <c r="G211" s="369">
        <f t="shared" si="18"/>
        <v>175674</v>
      </c>
      <c r="H211" s="261">
        <v>750</v>
      </c>
      <c r="I211" s="369">
        <f t="shared" ref="I211:I220" si="19">+D211*H211</f>
        <v>103500</v>
      </c>
      <c r="J211" s="369">
        <f t="shared" ref="J211:J220" si="20">+G211+I211</f>
        <v>279174</v>
      </c>
      <c r="K211" s="341"/>
    </row>
    <row r="212" spans="1:11" ht="27" customHeight="1">
      <c r="A212" s="247"/>
      <c r="B212" s="248"/>
      <c r="C212" s="249" t="s">
        <v>370</v>
      </c>
      <c r="D212" s="250">
        <v>91</v>
      </c>
      <c r="E212" s="33" t="s">
        <v>24</v>
      </c>
      <c r="F212" s="264">
        <v>100</v>
      </c>
      <c r="G212" s="369">
        <f t="shared" si="18"/>
        <v>9100</v>
      </c>
      <c r="H212" s="264">
        <v>120</v>
      </c>
      <c r="I212" s="369">
        <f t="shared" si="19"/>
        <v>10920</v>
      </c>
      <c r="J212" s="369">
        <f t="shared" si="20"/>
        <v>20020</v>
      </c>
      <c r="K212" s="341"/>
    </row>
    <row r="213" spans="1:11" ht="27" customHeight="1">
      <c r="A213" s="247"/>
      <c r="B213" s="248"/>
      <c r="C213" s="249" t="s">
        <v>371</v>
      </c>
      <c r="D213" s="250">
        <v>91</v>
      </c>
      <c r="E213" s="33" t="s">
        <v>24</v>
      </c>
      <c r="F213" s="263">
        <v>30</v>
      </c>
      <c r="G213" s="369">
        <f t="shared" si="18"/>
        <v>2730</v>
      </c>
      <c r="H213" s="262">
        <v>30</v>
      </c>
      <c r="I213" s="369">
        <f t="shared" si="19"/>
        <v>2730</v>
      </c>
      <c r="J213" s="369">
        <f t="shared" si="20"/>
        <v>5460</v>
      </c>
      <c r="K213" s="340"/>
    </row>
    <row r="214" spans="1:11" ht="27" customHeight="1">
      <c r="A214" s="247"/>
      <c r="B214" s="243" t="s">
        <v>411</v>
      </c>
      <c r="C214" s="249"/>
      <c r="D214" s="250">
        <v>0</v>
      </c>
      <c r="E214" s="251"/>
      <c r="F214" s="59"/>
      <c r="G214" s="369">
        <f t="shared" si="18"/>
        <v>0</v>
      </c>
      <c r="H214" s="259"/>
      <c r="I214" s="369">
        <f t="shared" si="19"/>
        <v>0</v>
      </c>
      <c r="J214" s="369">
        <f t="shared" si="20"/>
        <v>0</v>
      </c>
      <c r="K214" s="341"/>
    </row>
    <row r="215" spans="1:11" ht="27" customHeight="1">
      <c r="A215" s="247"/>
      <c r="B215" s="248"/>
      <c r="C215" s="249" t="s">
        <v>366</v>
      </c>
      <c r="D215" s="250">
        <v>90</v>
      </c>
      <c r="E215" s="33" t="s">
        <v>24</v>
      </c>
      <c r="F215" s="260">
        <f>F208</f>
        <v>190</v>
      </c>
      <c r="G215" s="369">
        <f t="shared" si="18"/>
        <v>17100</v>
      </c>
      <c r="H215" s="260">
        <v>80</v>
      </c>
      <c r="I215" s="369">
        <f t="shared" si="19"/>
        <v>7200</v>
      </c>
      <c r="J215" s="369">
        <f t="shared" si="20"/>
        <v>24300</v>
      </c>
      <c r="K215" s="341"/>
    </row>
    <row r="216" spans="1:11" ht="27" customHeight="1">
      <c r="A216" s="247"/>
      <c r="B216" s="248"/>
      <c r="C216" s="249" t="s">
        <v>372</v>
      </c>
      <c r="D216" s="250">
        <v>231</v>
      </c>
      <c r="E216" s="33" t="s">
        <v>68</v>
      </c>
      <c r="F216" s="260">
        <f>F209</f>
        <v>190</v>
      </c>
      <c r="G216" s="369">
        <f>+D216*F216</f>
        <v>43890</v>
      </c>
      <c r="H216" s="260">
        <v>80</v>
      </c>
      <c r="I216" s="369">
        <f t="shared" si="19"/>
        <v>18480</v>
      </c>
      <c r="J216" s="369">
        <f t="shared" si="20"/>
        <v>62370</v>
      </c>
      <c r="K216" s="341"/>
    </row>
    <row r="217" spans="1:11" ht="27" customHeight="1">
      <c r="A217" s="247"/>
      <c r="B217" s="248"/>
      <c r="C217" s="249" t="s">
        <v>368</v>
      </c>
      <c r="D217" s="250">
        <v>231</v>
      </c>
      <c r="E217" s="33" t="s">
        <v>68</v>
      </c>
      <c r="F217" s="260">
        <f>F210</f>
        <v>250</v>
      </c>
      <c r="G217" s="369">
        <f>+D217*F217</f>
        <v>57750</v>
      </c>
      <c r="H217" s="260">
        <v>100</v>
      </c>
      <c r="I217" s="369">
        <f t="shared" si="19"/>
        <v>23100</v>
      </c>
      <c r="J217" s="369">
        <f t="shared" si="20"/>
        <v>80850</v>
      </c>
      <c r="K217" s="341"/>
    </row>
    <row r="218" spans="1:11" s="280" customFormat="1" ht="27" customHeight="1">
      <c r="A218" s="247"/>
      <c r="B218" s="248"/>
      <c r="C218" s="249" t="s">
        <v>427</v>
      </c>
      <c r="D218" s="250">
        <v>40</v>
      </c>
      <c r="E218" s="33" t="s">
        <v>68</v>
      </c>
      <c r="F218" s="260">
        <f>F211</f>
        <v>1273</v>
      </c>
      <c r="G218" s="369">
        <f>+D218*F218</f>
        <v>50920</v>
      </c>
      <c r="H218" s="260">
        <v>250</v>
      </c>
      <c r="I218" s="369">
        <f t="shared" si="19"/>
        <v>10000</v>
      </c>
      <c r="J218" s="369">
        <f t="shared" si="20"/>
        <v>60920</v>
      </c>
      <c r="K218" s="341"/>
    </row>
    <row r="219" spans="1:11" ht="27" customHeight="1">
      <c r="A219" s="247"/>
      <c r="B219" s="248"/>
      <c r="C219" s="249" t="s">
        <v>370</v>
      </c>
      <c r="D219" s="250">
        <v>152</v>
      </c>
      <c r="E219" s="33" t="s">
        <v>24</v>
      </c>
      <c r="F219" s="260">
        <f>F212</f>
        <v>100</v>
      </c>
      <c r="G219" s="369">
        <f>+D219*F219</f>
        <v>15200</v>
      </c>
      <c r="H219" s="260">
        <v>120</v>
      </c>
      <c r="I219" s="369">
        <f t="shared" si="19"/>
        <v>18240</v>
      </c>
      <c r="J219" s="369">
        <f t="shared" si="20"/>
        <v>33440</v>
      </c>
      <c r="K219" s="341"/>
    </row>
    <row r="220" spans="1:11" ht="27" customHeight="1" thickBot="1">
      <c r="A220" s="247"/>
      <c r="B220" s="248"/>
      <c r="C220" s="249" t="s">
        <v>371</v>
      </c>
      <c r="D220" s="250">
        <v>152</v>
      </c>
      <c r="E220" s="33" t="s">
        <v>24</v>
      </c>
      <c r="F220" s="260">
        <v>30</v>
      </c>
      <c r="G220" s="369">
        <f>+D220*F220</f>
        <v>4560</v>
      </c>
      <c r="H220" s="260">
        <v>30</v>
      </c>
      <c r="I220" s="369">
        <f t="shared" si="19"/>
        <v>4560</v>
      </c>
      <c r="J220" s="369">
        <f t="shared" si="20"/>
        <v>9120</v>
      </c>
      <c r="K220" s="341"/>
    </row>
    <row r="221" spans="1:11" ht="24.75" thickTop="1" thickBot="1">
      <c r="A221" s="92"/>
      <c r="B221" s="61"/>
      <c r="C221" s="116" t="s">
        <v>375</v>
      </c>
      <c r="D221" s="63"/>
      <c r="E221" s="125"/>
      <c r="F221" s="65"/>
      <c r="G221" s="63">
        <f>SUM(G206:G220)</f>
        <v>439134</v>
      </c>
      <c r="H221" s="63"/>
      <c r="I221" s="63">
        <f>SUM(I206:I220)</f>
        <v>221690</v>
      </c>
      <c r="J221" s="63">
        <f>SUM(J206:J220)</f>
        <v>660824</v>
      </c>
      <c r="K221" s="327"/>
    </row>
    <row r="222" spans="1:11" ht="24" thickTop="1">
      <c r="A222" s="73">
        <v>4.7</v>
      </c>
      <c r="B222" s="51" t="s">
        <v>38</v>
      </c>
      <c r="C222" s="52"/>
      <c r="D222" s="128"/>
      <c r="E222" s="74"/>
      <c r="F222" s="53"/>
      <c r="G222" s="369">
        <f t="shared" ref="G222:G241" si="21">+D222*F222</f>
        <v>0</v>
      </c>
      <c r="H222" s="259"/>
      <c r="I222" s="369">
        <f>+D222*H222</f>
        <v>0</v>
      </c>
      <c r="J222" s="369">
        <f>+G222+I222</f>
        <v>0</v>
      </c>
      <c r="K222" s="328"/>
    </row>
    <row r="223" spans="1:11">
      <c r="A223" s="129"/>
      <c r="B223" s="55">
        <v>1</v>
      </c>
      <c r="C223" s="56" t="s">
        <v>374</v>
      </c>
      <c r="D223" s="57">
        <v>175</v>
      </c>
      <c r="E223" s="130" t="s">
        <v>68</v>
      </c>
      <c r="F223" s="261">
        <v>250</v>
      </c>
      <c r="G223" s="369">
        <f t="shared" si="21"/>
        <v>43750</v>
      </c>
      <c r="H223" s="261"/>
      <c r="I223" s="369">
        <f>+D223*H223</f>
        <v>0</v>
      </c>
      <c r="J223" s="369">
        <f>+G223+I223</f>
        <v>43750</v>
      </c>
      <c r="K223" s="324"/>
    </row>
    <row r="224" spans="1:11">
      <c r="A224" s="129"/>
      <c r="B224" s="55">
        <v>2</v>
      </c>
      <c r="C224" s="56" t="s">
        <v>61</v>
      </c>
      <c r="D224" s="57">
        <v>57</v>
      </c>
      <c r="E224" s="130" t="s">
        <v>34</v>
      </c>
      <c r="F224" s="31">
        <v>490</v>
      </c>
      <c r="G224" s="369">
        <f t="shared" si="21"/>
        <v>27930</v>
      </c>
      <c r="H224" s="259"/>
      <c r="I224" s="369">
        <f t="shared" ref="I224:I241" si="22">+D224*H224</f>
        <v>0</v>
      </c>
      <c r="J224" s="369">
        <f t="shared" ref="J224:J241" si="23">+G224+I224</f>
        <v>27930</v>
      </c>
      <c r="K224" s="324"/>
    </row>
    <row r="225" spans="1:11">
      <c r="A225" s="129"/>
      <c r="B225" s="55">
        <v>3</v>
      </c>
      <c r="C225" s="131" t="s">
        <v>373</v>
      </c>
      <c r="D225" s="57">
        <v>370</v>
      </c>
      <c r="E225" s="132" t="s">
        <v>68</v>
      </c>
      <c r="F225" s="31">
        <v>30</v>
      </c>
      <c r="G225" s="369">
        <f t="shared" si="21"/>
        <v>11100</v>
      </c>
      <c r="H225" s="259"/>
      <c r="I225" s="369">
        <f t="shared" si="22"/>
        <v>0</v>
      </c>
      <c r="J225" s="369">
        <f t="shared" si="23"/>
        <v>11100</v>
      </c>
      <c r="K225" s="947"/>
    </row>
    <row r="226" spans="1:11">
      <c r="A226" s="129"/>
      <c r="B226" s="55">
        <v>4</v>
      </c>
      <c r="C226" s="131" t="s">
        <v>62</v>
      </c>
      <c r="D226" s="57"/>
      <c r="E226" s="132" t="s">
        <v>34</v>
      </c>
      <c r="F226" s="31"/>
      <c r="G226" s="369">
        <f t="shared" si="21"/>
        <v>0</v>
      </c>
      <c r="H226" s="259"/>
      <c r="I226" s="369">
        <f t="shared" si="22"/>
        <v>0</v>
      </c>
      <c r="J226" s="369">
        <f t="shared" si="23"/>
        <v>0</v>
      </c>
      <c r="K226" s="947"/>
    </row>
    <row r="227" spans="1:11">
      <c r="A227" s="129"/>
      <c r="B227" s="55">
        <v>5</v>
      </c>
      <c r="C227" s="131" t="s">
        <v>63</v>
      </c>
      <c r="D227" s="57"/>
      <c r="E227" s="132" t="s">
        <v>34</v>
      </c>
      <c r="F227" s="31"/>
      <c r="G227" s="369">
        <f t="shared" si="21"/>
        <v>0</v>
      </c>
      <c r="H227" s="259"/>
      <c r="I227" s="369">
        <f t="shared" si="22"/>
        <v>0</v>
      </c>
      <c r="J227" s="369">
        <f t="shared" si="23"/>
        <v>0</v>
      </c>
      <c r="K227" s="324"/>
    </row>
    <row r="228" spans="1:11">
      <c r="A228" s="129"/>
      <c r="B228" s="55">
        <v>6</v>
      </c>
      <c r="C228" s="131" t="s">
        <v>99</v>
      </c>
      <c r="D228" s="57">
        <v>0</v>
      </c>
      <c r="E228" s="132" t="s">
        <v>68</v>
      </c>
      <c r="F228" s="31"/>
      <c r="G228" s="369">
        <f t="shared" si="21"/>
        <v>0</v>
      </c>
      <c r="H228" s="259"/>
      <c r="I228" s="369">
        <f t="shared" si="22"/>
        <v>0</v>
      </c>
      <c r="J228" s="369">
        <f t="shared" si="23"/>
        <v>0</v>
      </c>
      <c r="K228" s="324"/>
    </row>
    <row r="229" spans="1:11" ht="27" customHeight="1">
      <c r="A229" s="129"/>
      <c r="B229" s="55">
        <v>7</v>
      </c>
      <c r="C229" s="58" t="s">
        <v>66</v>
      </c>
      <c r="D229" s="133"/>
      <c r="E229" s="134" t="s">
        <v>34</v>
      </c>
      <c r="F229" s="197"/>
      <c r="G229" s="369">
        <f t="shared" si="21"/>
        <v>0</v>
      </c>
      <c r="H229" s="259"/>
      <c r="I229" s="369">
        <f t="shared" si="22"/>
        <v>0</v>
      </c>
      <c r="J229" s="369">
        <f t="shared" si="23"/>
        <v>0</v>
      </c>
      <c r="K229" s="324"/>
    </row>
    <row r="230" spans="1:11">
      <c r="A230" s="129"/>
      <c r="B230" s="55">
        <v>8</v>
      </c>
      <c r="C230" s="58" t="s">
        <v>94</v>
      </c>
      <c r="D230" s="133"/>
      <c r="E230" s="34" t="s">
        <v>24</v>
      </c>
      <c r="F230" s="197"/>
      <c r="G230" s="369">
        <f t="shared" si="21"/>
        <v>0</v>
      </c>
      <c r="H230" s="259"/>
      <c r="I230" s="369">
        <f t="shared" si="22"/>
        <v>0</v>
      </c>
      <c r="J230" s="369">
        <f t="shared" si="23"/>
        <v>0</v>
      </c>
      <c r="K230" s="324"/>
    </row>
    <row r="231" spans="1:11">
      <c r="A231" s="129"/>
      <c r="B231" s="55">
        <v>9</v>
      </c>
      <c r="C231" s="137" t="s">
        <v>50</v>
      </c>
      <c r="D231" s="138"/>
      <c r="E231" s="139" t="s">
        <v>65</v>
      </c>
      <c r="F231" s="140"/>
      <c r="G231" s="369">
        <f t="shared" si="21"/>
        <v>0</v>
      </c>
      <c r="H231" s="259"/>
      <c r="I231" s="369">
        <f t="shared" si="22"/>
        <v>0</v>
      </c>
      <c r="J231" s="369">
        <f t="shared" si="23"/>
        <v>0</v>
      </c>
      <c r="K231" s="324"/>
    </row>
    <row r="232" spans="1:11">
      <c r="A232" s="129"/>
      <c r="B232" s="55">
        <v>10</v>
      </c>
      <c r="C232" s="137" t="s">
        <v>51</v>
      </c>
      <c r="D232" s="138"/>
      <c r="E232" s="139" t="s">
        <v>65</v>
      </c>
      <c r="F232" s="140"/>
      <c r="G232" s="369">
        <f t="shared" si="21"/>
        <v>0</v>
      </c>
      <c r="H232" s="259"/>
      <c r="I232" s="369">
        <f t="shared" si="22"/>
        <v>0</v>
      </c>
      <c r="J232" s="369">
        <f t="shared" si="23"/>
        <v>0</v>
      </c>
      <c r="K232" s="324"/>
    </row>
    <row r="233" spans="1:11">
      <c r="A233" s="129"/>
      <c r="B233" s="55">
        <v>11</v>
      </c>
      <c r="C233" s="137" t="s">
        <v>52</v>
      </c>
      <c r="D233" s="138">
        <v>0</v>
      </c>
      <c r="E233" s="139" t="s">
        <v>65</v>
      </c>
      <c r="F233" s="140"/>
      <c r="G233" s="369">
        <f t="shared" si="21"/>
        <v>0</v>
      </c>
      <c r="H233" s="259"/>
      <c r="I233" s="369">
        <f t="shared" si="22"/>
        <v>0</v>
      </c>
      <c r="J233" s="369">
        <f t="shared" si="23"/>
        <v>0</v>
      </c>
      <c r="K233" s="324"/>
    </row>
    <row r="234" spans="1:11">
      <c r="A234" s="129"/>
      <c r="B234" s="55">
        <v>12</v>
      </c>
      <c r="C234" s="211" t="s">
        <v>191</v>
      </c>
      <c r="D234" s="57">
        <v>0</v>
      </c>
      <c r="E234" s="198" t="s">
        <v>68</v>
      </c>
      <c r="F234" s="31"/>
      <c r="G234" s="369">
        <f t="shared" si="21"/>
        <v>0</v>
      </c>
      <c r="H234" s="259"/>
      <c r="I234" s="369">
        <f t="shared" si="22"/>
        <v>0</v>
      </c>
      <c r="J234" s="369">
        <f t="shared" si="23"/>
        <v>0</v>
      </c>
      <c r="K234" s="324"/>
    </row>
    <row r="235" spans="1:11">
      <c r="A235" s="129"/>
      <c r="B235" s="55">
        <v>13</v>
      </c>
      <c r="C235" s="211" t="s">
        <v>192</v>
      </c>
      <c r="D235" s="136">
        <v>0</v>
      </c>
      <c r="E235" s="198" t="s">
        <v>68</v>
      </c>
      <c r="F235" s="31"/>
      <c r="G235" s="369">
        <f t="shared" si="21"/>
        <v>0</v>
      </c>
      <c r="H235" s="259"/>
      <c r="I235" s="369">
        <f t="shared" si="22"/>
        <v>0</v>
      </c>
      <c r="J235" s="369">
        <f t="shared" si="23"/>
        <v>0</v>
      </c>
      <c r="K235" s="324"/>
    </row>
    <row r="236" spans="1:11" ht="24" customHeight="1">
      <c r="A236" s="135"/>
      <c r="B236" s="41">
        <v>14</v>
      </c>
      <c r="C236" s="212" t="s">
        <v>193</v>
      </c>
      <c r="D236" s="213">
        <v>0</v>
      </c>
      <c r="E236" s="214" t="s">
        <v>34</v>
      </c>
      <c r="F236" s="215"/>
      <c r="G236" s="369">
        <f t="shared" si="21"/>
        <v>0</v>
      </c>
      <c r="H236" s="259"/>
      <c r="I236" s="369">
        <f t="shared" si="22"/>
        <v>0</v>
      </c>
      <c r="J236" s="369">
        <f t="shared" si="23"/>
        <v>0</v>
      </c>
      <c r="K236" s="342"/>
    </row>
    <row r="237" spans="1:11">
      <c r="A237" s="252"/>
      <c r="B237" s="41">
        <v>15</v>
      </c>
      <c r="C237" s="212" t="s">
        <v>194</v>
      </c>
      <c r="D237" s="213">
        <v>0</v>
      </c>
      <c r="E237" s="214"/>
      <c r="F237" s="215"/>
      <c r="G237" s="369">
        <f t="shared" si="21"/>
        <v>0</v>
      </c>
      <c r="H237" s="259"/>
      <c r="I237" s="369">
        <f t="shared" si="22"/>
        <v>0</v>
      </c>
      <c r="J237" s="369">
        <f t="shared" si="23"/>
        <v>0</v>
      </c>
      <c r="K237" s="342"/>
    </row>
    <row r="238" spans="1:11">
      <c r="A238" s="135"/>
      <c r="B238" s="41"/>
      <c r="C238" s="216" t="s">
        <v>195</v>
      </c>
      <c r="D238" s="213">
        <v>0</v>
      </c>
      <c r="E238" s="214" t="s">
        <v>34</v>
      </c>
      <c r="F238" s="215"/>
      <c r="G238" s="369">
        <f t="shared" si="21"/>
        <v>0</v>
      </c>
      <c r="H238" s="259"/>
      <c r="I238" s="369">
        <f t="shared" si="22"/>
        <v>0</v>
      </c>
      <c r="J238" s="369">
        <f t="shared" si="23"/>
        <v>0</v>
      </c>
      <c r="K238" s="342"/>
    </row>
    <row r="239" spans="1:11" s="280" customFormat="1">
      <c r="A239" s="759"/>
      <c r="B239" s="41">
        <v>16</v>
      </c>
      <c r="C239" s="212" t="s">
        <v>438</v>
      </c>
      <c r="D239" s="213">
        <v>168</v>
      </c>
      <c r="E239" s="214" t="s">
        <v>68</v>
      </c>
      <c r="F239" s="261">
        <v>2000</v>
      </c>
      <c r="G239" s="369">
        <f t="shared" si="21"/>
        <v>336000</v>
      </c>
      <c r="H239" s="780"/>
      <c r="I239" s="369">
        <f t="shared" si="22"/>
        <v>0</v>
      </c>
      <c r="J239" s="369">
        <f t="shared" si="23"/>
        <v>336000</v>
      </c>
      <c r="K239" s="342"/>
    </row>
    <row r="240" spans="1:11" s="778" customFormat="1">
      <c r="A240" s="759"/>
      <c r="B240" s="775" t="s">
        <v>395</v>
      </c>
      <c r="C240" s="785" t="s">
        <v>412</v>
      </c>
      <c r="D240" s="782">
        <v>4</v>
      </c>
      <c r="E240" s="783" t="s">
        <v>34</v>
      </c>
      <c r="F240" s="784">
        <v>15000</v>
      </c>
      <c r="G240" s="735">
        <f t="shared" si="21"/>
        <v>60000</v>
      </c>
      <c r="H240" s="776"/>
      <c r="I240" s="735">
        <f t="shared" si="22"/>
        <v>0</v>
      </c>
      <c r="J240" s="735">
        <f t="shared" si="23"/>
        <v>60000</v>
      </c>
      <c r="K240" s="777"/>
    </row>
    <row r="241" spans="1:11" ht="24" thickBot="1">
      <c r="A241" s="252"/>
      <c r="B241" s="761"/>
      <c r="C241" s="762"/>
      <c r="D241" s="763"/>
      <c r="E241" s="764"/>
      <c r="F241" s="765"/>
      <c r="G241" s="369">
        <f t="shared" si="21"/>
        <v>0</v>
      </c>
      <c r="H241" s="781"/>
      <c r="I241" s="369">
        <f t="shared" si="22"/>
        <v>0</v>
      </c>
      <c r="J241" s="369">
        <f t="shared" si="23"/>
        <v>0</v>
      </c>
      <c r="K241" s="766"/>
    </row>
    <row r="242" spans="1:11" ht="24.75" thickTop="1" thickBot="1">
      <c r="A242" s="281"/>
      <c r="B242" s="282"/>
      <c r="C242" s="283" t="s">
        <v>39</v>
      </c>
      <c r="D242" s="284"/>
      <c r="E242" s="285"/>
      <c r="F242" s="286"/>
      <c r="G242" s="287">
        <f>SUM(G222:G241)</f>
        <v>478780</v>
      </c>
      <c r="H242" s="287"/>
      <c r="I242" s="287">
        <f>SUM(I222:I241)</f>
        <v>0</v>
      </c>
      <c r="J242" s="287">
        <f>SUM(J222:J241)</f>
        <v>478780</v>
      </c>
      <c r="K242" s="343"/>
    </row>
  </sheetData>
  <mergeCells count="12">
    <mergeCell ref="H7:I7"/>
    <mergeCell ref="K7:K8"/>
    <mergeCell ref="B17:C17"/>
    <mergeCell ref="A1:K1"/>
    <mergeCell ref="E5:F5"/>
    <mergeCell ref="D7:D8"/>
    <mergeCell ref="E7:E8"/>
    <mergeCell ref="B82:C82"/>
    <mergeCell ref="A7:A8"/>
    <mergeCell ref="B7:C8"/>
    <mergeCell ref="B19:C19"/>
    <mergeCell ref="F7:G7"/>
  </mergeCells>
  <phoneticPr fontId="16" type="noConversion"/>
  <printOptions horizontalCentered="1"/>
  <pageMargins left="0.15748031496062992" right="0" top="0.27559055118110237" bottom="0.39370078740157483" header="0.19685039370078741" footer="0.15748031496062992"/>
  <pageSetup paperSize="9" scale="50" firstPageNumber="7" fitToHeight="0" orientation="portrait" useFirstPageNumber="1" r:id="rId1"/>
  <headerFooter>
    <oddFooter>&amp;L&amp;A&amp;C&amp;P/&amp;N&amp;R&amp;F</oddFooter>
  </headerFooter>
  <rowBreaks count="2" manualBreakCount="2">
    <brk id="52" max="10" man="1"/>
    <brk id="16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F6E9-2206-4A27-9EDD-89A201AA6ADC}">
  <sheetPr>
    <tabColor theme="5" tint="0.59999389629810485"/>
    <pageSetUpPr fitToPage="1"/>
  </sheetPr>
  <dimension ref="A1:J29"/>
  <sheetViews>
    <sheetView view="pageBreakPreview" topLeftCell="A37" zoomScale="111" zoomScaleNormal="70" zoomScaleSheetLayoutView="138" workbookViewId="0">
      <selection activeCell="B9" sqref="B9"/>
    </sheetView>
  </sheetViews>
  <sheetFormatPr defaultColWidth="11.42578125" defaultRowHeight="20.25"/>
  <cols>
    <col min="1" max="1" width="8" style="199" customWidth="1"/>
    <col min="2" max="2" width="35" style="199" customWidth="1"/>
    <col min="3" max="4" width="10.5703125" style="199" customWidth="1"/>
    <col min="5" max="8" width="15.5703125" style="199" customWidth="1"/>
    <col min="9" max="9" width="19.28515625" style="199" bestFit="1" customWidth="1"/>
    <col min="10" max="10" width="10.42578125" style="199" customWidth="1"/>
    <col min="11" max="16384" width="11.42578125" style="199"/>
  </cols>
  <sheetData>
    <row r="1" spans="1:10" ht="24" thickBot="1">
      <c r="A1" s="1043" t="s">
        <v>5</v>
      </c>
      <c r="B1" s="1044"/>
      <c r="C1" s="1044"/>
      <c r="D1" s="1044"/>
      <c r="E1" s="1044"/>
      <c r="F1" s="1044"/>
      <c r="G1" s="1044"/>
      <c r="H1" s="1044"/>
      <c r="I1" s="1045"/>
      <c r="J1" s="885"/>
    </row>
    <row r="2" spans="1:10" ht="21">
      <c r="A2" s="637" t="str">
        <f>SUM!A2</f>
        <v>ชื่อโครงการ / งานก่อสร้างอาคาร  SAMYAN APARTMENT AND HOTEL RAMA IV</v>
      </c>
      <c r="B2" s="639"/>
      <c r="C2" s="640"/>
      <c r="D2" s="641"/>
      <c r="E2" s="641"/>
      <c r="F2" s="642"/>
      <c r="G2" s="641"/>
      <c r="H2" s="642"/>
      <c r="I2" s="643"/>
      <c r="J2" s="886"/>
    </row>
    <row r="3" spans="1:10" ht="21">
      <c r="A3" s="638" t="str">
        <f>SUM!A3</f>
        <v xml:space="preserve">สถานที่ก่อสร้าง /  ถนนพระรามที่ 4 แขวงมหาพฤฒาราม เขตบางรัก กรุงเทพมหานคร     </v>
      </c>
      <c r="B3" s="644"/>
      <c r="C3" s="645"/>
      <c r="D3" s="646"/>
      <c r="E3" s="646"/>
      <c r="F3" s="647"/>
      <c r="G3" s="646"/>
      <c r="H3" s="647"/>
      <c r="I3" s="648"/>
      <c r="J3" s="646"/>
    </row>
    <row r="4" spans="1:10" ht="21">
      <c r="A4" s="638" t="str">
        <f>SUM!A4</f>
        <v>หน่วยงานเจ้าของโครงการ / บริษัท เซนิท แมนเนจเม้นต์ จำกัด</v>
      </c>
      <c r="B4" s="644"/>
      <c r="C4" s="645"/>
      <c r="D4" s="646"/>
      <c r="E4" s="646"/>
      <c r="F4" s="647"/>
      <c r="G4" s="646"/>
      <c r="H4" s="649"/>
      <c r="I4" s="650"/>
      <c r="J4" s="887"/>
    </row>
    <row r="5" spans="1:10" ht="23.25">
      <c r="A5" s="651" t="s">
        <v>6</v>
      </c>
      <c r="B5" s="646"/>
      <c r="C5" s="645"/>
      <c r="D5" s="652"/>
      <c r="E5" s="646"/>
      <c r="F5" s="653" t="s">
        <v>7</v>
      </c>
      <c r="G5" s="654"/>
      <c r="H5" s="647"/>
      <c r="I5" s="655"/>
      <c r="J5" s="734"/>
    </row>
    <row r="6" spans="1:10" ht="21">
      <c r="A6" s="656" t="s">
        <v>205</v>
      </c>
      <c r="B6" s="657"/>
      <c r="C6" s="658"/>
      <c r="D6" s="659"/>
      <c r="E6" s="660"/>
      <c r="F6" s="660"/>
      <c r="G6" s="660"/>
      <c r="H6" s="658"/>
      <c r="I6" s="661"/>
      <c r="J6" s="888"/>
    </row>
    <row r="7" spans="1:10" ht="21">
      <c r="A7" s="1050" t="s">
        <v>8</v>
      </c>
      <c r="B7" s="1046" t="s">
        <v>9</v>
      </c>
      <c r="C7" s="1049" t="s">
        <v>10</v>
      </c>
      <c r="D7" s="1046" t="s">
        <v>11</v>
      </c>
      <c r="E7" s="1047" t="s">
        <v>12</v>
      </c>
      <c r="F7" s="1048"/>
      <c r="G7" s="1047" t="s">
        <v>13</v>
      </c>
      <c r="H7" s="1048"/>
      <c r="I7" s="200" t="s">
        <v>14</v>
      </c>
      <c r="J7" s="889"/>
    </row>
    <row r="8" spans="1:10" ht="21">
      <c r="A8" s="1050"/>
      <c r="B8" s="1046"/>
      <c r="C8" s="1049"/>
      <c r="D8" s="1046"/>
      <c r="E8" s="876" t="s">
        <v>15</v>
      </c>
      <c r="F8" s="876" t="s">
        <v>16</v>
      </c>
      <c r="G8" s="876" t="s">
        <v>15</v>
      </c>
      <c r="H8" s="876" t="s">
        <v>16</v>
      </c>
      <c r="I8" s="201" t="s">
        <v>17</v>
      </c>
      <c r="J8" s="889"/>
    </row>
    <row r="9" spans="1:10" ht="21">
      <c r="A9" s="222">
        <v>8</v>
      </c>
      <c r="B9" s="202" t="s">
        <v>466</v>
      </c>
      <c r="C9" s="203"/>
      <c r="D9" s="204" t="s">
        <v>67</v>
      </c>
      <c r="E9" s="269"/>
      <c r="F9" s="266"/>
      <c r="G9" s="269"/>
      <c r="H9" s="266">
        <f>+C9*G9</f>
        <v>0</v>
      </c>
      <c r="I9" s="267">
        <f>+F9+H9</f>
        <v>0</v>
      </c>
      <c r="J9" s="890"/>
    </row>
    <row r="10" spans="1:10" ht="21">
      <c r="A10" s="222">
        <v>1</v>
      </c>
      <c r="B10" s="253" t="s">
        <v>376</v>
      </c>
      <c r="C10" s="203"/>
      <c r="D10" s="204"/>
      <c r="E10" s="270"/>
      <c r="F10" s="266">
        <f>+C10*E10</f>
        <v>0</v>
      </c>
      <c r="G10" s="270"/>
      <c r="H10" s="266">
        <f>+C10*G10</f>
        <v>0</v>
      </c>
      <c r="I10" s="267">
        <f>+F10+H10</f>
        <v>0</v>
      </c>
      <c r="J10" s="890"/>
    </row>
    <row r="11" spans="1:10" ht="21">
      <c r="A11" s="205">
        <v>1.1000000000000001</v>
      </c>
      <c r="B11" s="206" t="s">
        <v>377</v>
      </c>
      <c r="C11" s="207"/>
      <c r="D11" s="208" t="s">
        <v>70</v>
      </c>
      <c r="E11" s="265"/>
      <c r="F11" s="266">
        <f>+C11*E11</f>
        <v>0</v>
      </c>
      <c r="G11" s="266"/>
      <c r="H11" s="266">
        <f>+C11*G11</f>
        <v>0</v>
      </c>
      <c r="I11" s="267">
        <f>+F11+H11</f>
        <v>0</v>
      </c>
      <c r="J11" s="890"/>
    </row>
    <row r="12" spans="1:10" ht="21">
      <c r="A12" s="205">
        <v>1.2</v>
      </c>
      <c r="B12" s="206" t="s">
        <v>378</v>
      </c>
      <c r="C12" s="207"/>
      <c r="D12" s="208" t="s">
        <v>70</v>
      </c>
      <c r="E12" s="265"/>
      <c r="F12" s="266">
        <f>+C12*E12</f>
        <v>0</v>
      </c>
      <c r="G12" s="266"/>
      <c r="H12" s="266">
        <f t="shared" ref="H12:H28" si="0">+C12*G12</f>
        <v>0</v>
      </c>
      <c r="I12" s="267">
        <f t="shared" ref="I12:I28" si="1">+F12+H12</f>
        <v>0</v>
      </c>
      <c r="J12" s="890"/>
    </row>
    <row r="13" spans="1:10" ht="21">
      <c r="A13" s="205">
        <v>1.3</v>
      </c>
      <c r="B13" s="206" t="s">
        <v>379</v>
      </c>
      <c r="C13" s="277"/>
      <c r="D13" s="208" t="s">
        <v>70</v>
      </c>
      <c r="E13" s="271"/>
      <c r="F13" s="266">
        <f t="shared" ref="F13:F28" si="2">+C13*E13</f>
        <v>0</v>
      </c>
      <c r="G13" s="272"/>
      <c r="H13" s="266">
        <f t="shared" si="0"/>
        <v>0</v>
      </c>
      <c r="I13" s="267">
        <f t="shared" si="1"/>
        <v>0</v>
      </c>
      <c r="J13" s="890"/>
    </row>
    <row r="14" spans="1:10" s="397" customFormat="1" ht="23.25">
      <c r="A14" s="205">
        <v>1.4</v>
      </c>
      <c r="B14" s="254" t="s">
        <v>380</v>
      </c>
      <c r="C14" s="277"/>
      <c r="D14" s="208" t="s">
        <v>24</v>
      </c>
      <c r="E14" s="273"/>
      <c r="F14" s="266">
        <f t="shared" si="2"/>
        <v>0</v>
      </c>
      <c r="G14" s="273"/>
      <c r="H14" s="266">
        <f t="shared" si="0"/>
        <v>0</v>
      </c>
      <c r="I14" s="267">
        <f t="shared" si="1"/>
        <v>0</v>
      </c>
      <c r="J14" s="890"/>
    </row>
    <row r="15" spans="1:10" ht="23.25">
      <c r="A15" s="205">
        <v>1.5</v>
      </c>
      <c r="B15" s="254" t="s">
        <v>381</v>
      </c>
      <c r="C15" s="277"/>
      <c r="D15" s="208" t="s">
        <v>70</v>
      </c>
      <c r="E15" s="273"/>
      <c r="F15" s="266">
        <f t="shared" si="2"/>
        <v>0</v>
      </c>
      <c r="G15" s="274"/>
      <c r="H15" s="266">
        <f t="shared" si="0"/>
        <v>0</v>
      </c>
      <c r="I15" s="267">
        <f t="shared" si="1"/>
        <v>0</v>
      </c>
      <c r="J15" s="890"/>
    </row>
    <row r="16" spans="1:10" ht="21">
      <c r="A16" s="205">
        <v>1.6</v>
      </c>
      <c r="B16" s="254" t="s">
        <v>382</v>
      </c>
      <c r="C16" s="277"/>
      <c r="D16" s="208" t="s">
        <v>24</v>
      </c>
      <c r="E16" s="268"/>
      <c r="F16" s="266">
        <f t="shared" si="2"/>
        <v>0</v>
      </c>
      <c r="G16" s="266"/>
      <c r="H16" s="266">
        <f t="shared" si="0"/>
        <v>0</v>
      </c>
      <c r="I16" s="267">
        <f t="shared" si="1"/>
        <v>0</v>
      </c>
      <c r="J16" s="890"/>
    </row>
    <row r="17" spans="1:10" ht="21">
      <c r="A17" s="205">
        <v>1.7</v>
      </c>
      <c r="B17" s="303" t="s">
        <v>407</v>
      </c>
      <c r="C17" s="277"/>
      <c r="D17" s="208" t="s">
        <v>26</v>
      </c>
      <c r="E17" s="268"/>
      <c r="F17" s="266">
        <f t="shared" si="2"/>
        <v>0</v>
      </c>
      <c r="G17" s="266"/>
      <c r="H17" s="266">
        <f t="shared" si="0"/>
        <v>0</v>
      </c>
      <c r="I17" s="267">
        <f t="shared" si="1"/>
        <v>0</v>
      </c>
      <c r="J17" s="890"/>
    </row>
    <row r="18" spans="1:10" ht="21">
      <c r="A18" s="205">
        <v>1.8</v>
      </c>
      <c r="B18" s="254" t="s">
        <v>383</v>
      </c>
      <c r="C18" s="277"/>
      <c r="D18" s="208" t="s">
        <v>26</v>
      </c>
      <c r="E18" s="268"/>
      <c r="F18" s="266">
        <f t="shared" si="2"/>
        <v>0</v>
      </c>
      <c r="G18" s="266"/>
      <c r="H18" s="266">
        <f t="shared" si="0"/>
        <v>0</v>
      </c>
      <c r="I18" s="267">
        <f t="shared" si="1"/>
        <v>0</v>
      </c>
      <c r="J18" s="890"/>
    </row>
    <row r="19" spans="1:10" ht="21">
      <c r="A19" s="205">
        <v>1.9</v>
      </c>
      <c r="B19" s="256" t="s">
        <v>384</v>
      </c>
      <c r="C19" s="277"/>
      <c r="D19" s="208" t="s">
        <v>24</v>
      </c>
      <c r="E19" s="268"/>
      <c r="F19" s="266">
        <f t="shared" si="2"/>
        <v>0</v>
      </c>
      <c r="G19" s="266"/>
      <c r="H19" s="266">
        <f t="shared" si="0"/>
        <v>0</v>
      </c>
      <c r="I19" s="267">
        <f t="shared" si="1"/>
        <v>0</v>
      </c>
      <c r="J19" s="890"/>
    </row>
    <row r="20" spans="1:10" ht="21">
      <c r="A20" s="255">
        <v>1.1000000000000001</v>
      </c>
      <c r="B20" s="254" t="s">
        <v>323</v>
      </c>
      <c r="C20" s="277"/>
      <c r="D20" s="208" t="s">
        <v>1</v>
      </c>
      <c r="E20" s="268"/>
      <c r="F20" s="266">
        <f t="shared" si="2"/>
        <v>0</v>
      </c>
      <c r="G20" s="266"/>
      <c r="H20" s="266">
        <f t="shared" si="0"/>
        <v>0</v>
      </c>
      <c r="I20" s="267">
        <f t="shared" si="1"/>
        <v>0</v>
      </c>
      <c r="J20" s="890"/>
    </row>
    <row r="21" spans="1:10" ht="21">
      <c r="A21" s="205">
        <v>1.1100000000000001</v>
      </c>
      <c r="B21" s="256" t="s">
        <v>385</v>
      </c>
      <c r="C21" s="277"/>
      <c r="D21" s="208" t="s">
        <v>1</v>
      </c>
      <c r="E21" s="268"/>
      <c r="F21" s="266">
        <f t="shared" si="2"/>
        <v>0</v>
      </c>
      <c r="G21" s="266"/>
      <c r="H21" s="266">
        <f t="shared" si="0"/>
        <v>0</v>
      </c>
      <c r="I21" s="267">
        <f t="shared" si="1"/>
        <v>0</v>
      </c>
      <c r="J21" s="890"/>
    </row>
    <row r="22" spans="1:10" ht="21">
      <c r="A22" s="205">
        <v>1.1299999999999999</v>
      </c>
      <c r="B22" s="254" t="s">
        <v>386</v>
      </c>
      <c r="C22" s="277"/>
      <c r="D22" s="208" t="s">
        <v>388</v>
      </c>
      <c r="E22" s="268"/>
      <c r="F22" s="266">
        <f t="shared" si="2"/>
        <v>0</v>
      </c>
      <c r="G22" s="266"/>
      <c r="H22" s="266">
        <f t="shared" si="0"/>
        <v>0</v>
      </c>
      <c r="I22" s="267">
        <f t="shared" si="1"/>
        <v>0</v>
      </c>
      <c r="J22" s="890"/>
    </row>
    <row r="23" spans="1:10" ht="21">
      <c r="A23" s="205">
        <v>2</v>
      </c>
      <c r="B23" s="254" t="s">
        <v>389</v>
      </c>
      <c r="C23" s="209"/>
      <c r="D23" s="208" t="s">
        <v>24</v>
      </c>
      <c r="E23" s="268"/>
      <c r="F23" s="266">
        <f t="shared" si="2"/>
        <v>0</v>
      </c>
      <c r="G23" s="266"/>
      <c r="H23" s="266">
        <f t="shared" si="0"/>
        <v>0</v>
      </c>
      <c r="I23" s="267">
        <f t="shared" si="1"/>
        <v>0</v>
      </c>
      <c r="J23" s="890"/>
    </row>
    <row r="24" spans="1:10" s="302" customFormat="1" ht="21">
      <c r="A24" s="296" t="s">
        <v>395</v>
      </c>
      <c r="B24" s="297" t="s">
        <v>406</v>
      </c>
      <c r="C24" s="298"/>
      <c r="D24" s="299" t="s">
        <v>388</v>
      </c>
      <c r="E24" s="300"/>
      <c r="F24" s="736">
        <f t="shared" si="2"/>
        <v>0</v>
      </c>
      <c r="G24" s="301"/>
      <c r="H24" s="736">
        <f t="shared" si="0"/>
        <v>0</v>
      </c>
      <c r="I24" s="737">
        <f t="shared" si="1"/>
        <v>0</v>
      </c>
      <c r="J24" s="891"/>
    </row>
    <row r="25" spans="1:10" ht="21">
      <c r="A25" s="205"/>
      <c r="B25" s="254"/>
      <c r="C25" s="209"/>
      <c r="D25" s="208"/>
      <c r="E25" s="210"/>
      <c r="F25" s="266">
        <f t="shared" si="2"/>
        <v>0</v>
      </c>
      <c r="G25" s="206"/>
      <c r="H25" s="266">
        <f t="shared" si="0"/>
        <v>0</v>
      </c>
      <c r="I25" s="267">
        <f t="shared" si="1"/>
        <v>0</v>
      </c>
      <c r="J25" s="890"/>
    </row>
    <row r="26" spans="1:10" ht="21">
      <c r="A26" s="205"/>
      <c r="B26" s="254"/>
      <c r="C26" s="209"/>
      <c r="D26" s="208"/>
      <c r="E26" s="210"/>
      <c r="F26" s="266">
        <f t="shared" si="2"/>
        <v>0</v>
      </c>
      <c r="G26" s="206"/>
      <c r="H26" s="266">
        <f t="shared" si="0"/>
        <v>0</v>
      </c>
      <c r="I26" s="267">
        <f t="shared" si="1"/>
        <v>0</v>
      </c>
      <c r="J26" s="890"/>
    </row>
    <row r="27" spans="1:10" ht="21">
      <c r="A27" s="205"/>
      <c r="B27" s="254"/>
      <c r="C27" s="209"/>
      <c r="D27" s="208"/>
      <c r="E27" s="210"/>
      <c r="F27" s="266">
        <f t="shared" si="2"/>
        <v>0</v>
      </c>
      <c r="G27" s="206"/>
      <c r="H27" s="266">
        <f t="shared" si="0"/>
        <v>0</v>
      </c>
      <c r="I27" s="267">
        <f t="shared" si="1"/>
        <v>0</v>
      </c>
      <c r="J27" s="890"/>
    </row>
    <row r="28" spans="1:10" ht="21.75" thickBot="1">
      <c r="A28" s="205"/>
      <c r="B28" s="254"/>
      <c r="C28" s="209"/>
      <c r="D28" s="208"/>
      <c r="E28" s="275"/>
      <c r="F28" s="266">
        <f t="shared" si="2"/>
        <v>0</v>
      </c>
      <c r="G28" s="276"/>
      <c r="H28" s="266">
        <f t="shared" si="0"/>
        <v>0</v>
      </c>
      <c r="I28" s="267">
        <f t="shared" si="1"/>
        <v>0</v>
      </c>
      <c r="J28" s="890"/>
    </row>
    <row r="29" spans="1:10" ht="22.5" thickTop="1" thickBot="1">
      <c r="A29" s="293"/>
      <c r="B29" s="294" t="s">
        <v>387</v>
      </c>
      <c r="C29" s="295"/>
      <c r="D29" s="288"/>
      <c r="E29" s="289"/>
      <c r="F29" s="290">
        <f>SUM(F9:F28)</f>
        <v>0</v>
      </c>
      <c r="G29" s="291"/>
      <c r="H29" s="290">
        <f>SUM(H9:H28)</f>
        <v>0</v>
      </c>
      <c r="I29" s="292">
        <f>SUM(I9:I28)</f>
        <v>0</v>
      </c>
      <c r="J29" s="892"/>
    </row>
  </sheetData>
  <mergeCells count="7">
    <mergeCell ref="A1:I1"/>
    <mergeCell ref="B7:B8"/>
    <mergeCell ref="E7:F7"/>
    <mergeCell ref="G7:H7"/>
    <mergeCell ref="C7:C8"/>
    <mergeCell ref="D7:D8"/>
    <mergeCell ref="A7:A8"/>
  </mergeCells>
  <pageMargins left="0.15748031496062992" right="0.15748031496062992" top="0.31496062992125984" bottom="0.74803149606299213" header="0.35433070866141736" footer="0.31496062992125984"/>
  <pageSetup paperSize="9" scale="74" fitToHeight="0" orientation="portrait" r:id="rId1"/>
  <headerFooter>
    <oddFooter>&amp;L&amp;A&amp;C&amp;P/&amp;N&amp;R&amp;F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9</vt:i4>
      </vt:variant>
    </vt:vector>
  </HeadingPairs>
  <TitlesOfParts>
    <vt:vector size="14" baseType="lpstr">
      <vt:lpstr>SUM</vt:lpstr>
      <vt:lpstr>หมวดงานเตรียมการ</vt:lpstr>
      <vt:lpstr>หมวดงานโครงสร้าง </vt:lpstr>
      <vt:lpstr>งานสถาปัตยกรรม</vt:lpstr>
      <vt:lpstr>งานภายนอก</vt:lpstr>
      <vt:lpstr>SUM!Print_Area</vt:lpstr>
      <vt:lpstr>งานภายนอก!Print_Area</vt:lpstr>
      <vt:lpstr>งานสถาปัตยกรรม!Print_Area</vt:lpstr>
      <vt:lpstr>'หมวดงานโครงสร้าง '!Print_Area</vt:lpstr>
      <vt:lpstr>หมวดงานเตรียมการ!Print_Area</vt:lpstr>
      <vt:lpstr>SUM!Print_Titles</vt:lpstr>
      <vt:lpstr>งานสถาปัตยกรรม!Print_Titles</vt:lpstr>
      <vt:lpstr>'หมวดงานโครงสร้าง '!Print_Titles</vt:lpstr>
      <vt:lpstr>หมวดงานเตรียมการ!Print_Titles</vt:lpstr>
    </vt:vector>
  </TitlesOfParts>
  <Company>Delight Engineering &amp; Service 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Pawin Prachukthum</dc:creator>
  <cp:lastModifiedBy>admin</cp:lastModifiedBy>
  <cp:lastPrinted>2025-02-14T00:15:29Z</cp:lastPrinted>
  <dcterms:created xsi:type="dcterms:W3CDTF">2007-04-16T05:08:16Z</dcterms:created>
  <dcterms:modified xsi:type="dcterms:W3CDTF">2025-02-14T01:51:55Z</dcterms:modified>
</cp:coreProperties>
</file>